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LOS LAGOS/Agencia de Área Calbuco/"/>
    </mc:Choice>
  </mc:AlternateContent>
  <xr:revisionPtr revIDLastSave="2" documentId="11_171943F942744400ACCBC0786AF296AA4DA0D98C" xr6:coauthVersionLast="47" xr6:coauthVersionMax="47" xr10:uidLastSave="{813B42D3-21C8-472C-B2CC-A81F52B221A1}"/>
  <bookViews>
    <workbookView xWindow="-120" yWindow="-120" windowWidth="20730" windowHeight="11040" xr2:uid="{00000000-000D-0000-FFFF-FFFF00000000}"/>
  </bookViews>
  <sheets>
    <sheet name="AJO BLANDI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7" i="1" l="1"/>
  <c r="E87" i="1" s="1"/>
  <c r="G46" i="1"/>
  <c r="G23" i="1"/>
  <c r="G24" i="1"/>
  <c r="G12" i="1"/>
  <c r="C87" i="1" l="1"/>
  <c r="G47" i="1"/>
  <c r="G26" i="1"/>
  <c r="C78" i="1" l="1"/>
  <c r="G58" i="1" l="1"/>
  <c r="C81" i="1" s="1"/>
  <c r="G52" i="1"/>
  <c r="G50" i="1"/>
  <c r="G48" i="1"/>
  <c r="G45" i="1"/>
  <c r="G43" i="1"/>
  <c r="G37" i="1"/>
  <c r="G36" i="1"/>
  <c r="G25" i="1"/>
  <c r="G22" i="1"/>
  <c r="G21" i="1"/>
  <c r="G63" i="1"/>
  <c r="G27" i="1" l="1"/>
  <c r="G53" i="1"/>
  <c r="C80" i="1" s="1"/>
  <c r="G38" i="1"/>
  <c r="C79" i="1" s="1"/>
  <c r="G60" i="1" l="1"/>
  <c r="G61" i="1" s="1"/>
  <c r="C77" i="1"/>
  <c r="G62" i="1" l="1"/>
  <c r="D88" i="1" s="1"/>
  <c r="C82" i="1"/>
  <c r="C83" i="1" s="1"/>
  <c r="E88" i="1" l="1"/>
  <c r="C88" i="1"/>
  <c r="D82" i="1"/>
  <c r="D80" i="1"/>
  <c r="D81" i="1"/>
  <c r="D79" i="1"/>
  <c r="G64" i="1"/>
  <c r="D77" i="1"/>
  <c r="D83" i="1" l="1"/>
</calcChain>
</file>

<file path=xl/sharedStrings.xml><?xml version="1.0" encoding="utf-8"?>
<sst xmlns="http://schemas.openxmlformats.org/spreadsheetml/2006/main" count="141" uniqueCount="100">
  <si>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</si>
  <si>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</si>
  <si>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</si>
  <si>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</si>
  <si>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</si>
  <si>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</si>
  <si>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</si>
  <si>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</si>
  <si>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</si>
  <si>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</si>
  <si>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</si>
  <si>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</si>
  <si>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</si>
  <si>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</si>
  <si>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</si>
  <si>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</si>
  <si>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</si>
  <si>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</si>
  <si>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</si>
  <si>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</si>
  <si>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</si>
  <si>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</si>
  <si>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</si>
  <si>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</si>
  <si>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</si>
  <si>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</si>
  <si>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</si>
  <si>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</si>
  <si>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</si>
  <si>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</si>
  <si>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</si>
  <si>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</si>
  <si>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</si>
  <si>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</si>
  <si>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</si>
  <si>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</si>
  <si>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</si>
  <si>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</si>
  <si>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</si>
  <si>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</si>
  <si>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</si>
  <si>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</si>
  <si>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</si>
  <si>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</si>
  <si>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</si>
  <si>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</si>
  <si>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</si>
  <si>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</si>
  <si>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</si>
  <si>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</si>
  <si>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</si>
  <si>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</si>
  <si>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</si>
  <si>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</si>
  <si>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</si>
  <si>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</si>
  <si>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</si>
  <si>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</si>
  <si>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</si>
  <si>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Muriato de Potasio</t>
  </si>
  <si>
    <t>FUNGICIDAS</t>
  </si>
  <si>
    <t>AJO BLANDINO</t>
  </si>
  <si>
    <t>BLANDINO (alium amp.)</t>
  </si>
  <si>
    <t>MEDIA</t>
  </si>
  <si>
    <t>Xa Los Lagos</t>
  </si>
  <si>
    <t>Calbuco</t>
  </si>
  <si>
    <t>RENDIMIENTO (kg/Há.)</t>
  </si>
  <si>
    <t>CONSUMO FRESCO</t>
  </si>
  <si>
    <t>Desifección de semillas</t>
  </si>
  <si>
    <t>Abril</t>
  </si>
  <si>
    <t>Siembra Manual</t>
  </si>
  <si>
    <t>Mezcla Fertiliz. y otros</t>
  </si>
  <si>
    <t>Aplicación Biocidas (3)</t>
  </si>
  <si>
    <t>Sep-Octubre</t>
  </si>
  <si>
    <t>Aporca, limpias, fertiliz.,otr</t>
  </si>
  <si>
    <t>Julio a Octubre</t>
  </si>
  <si>
    <t>Cosecha , recolección,selección</t>
  </si>
  <si>
    <t>Enero-Febrero</t>
  </si>
  <si>
    <t>Febrero</t>
  </si>
  <si>
    <t>Rastraje y/o Rotovator</t>
  </si>
  <si>
    <t>Marzo</t>
  </si>
  <si>
    <t>Enero</t>
  </si>
  <si>
    <t>Nitram-Mg</t>
  </si>
  <si>
    <t>Superfosfato triple</t>
  </si>
  <si>
    <t>Carbonato de Calcio</t>
  </si>
  <si>
    <t>Herbicida ( sencor)</t>
  </si>
  <si>
    <t>Lt</t>
  </si>
  <si>
    <t>fungicida moxan</t>
  </si>
  <si>
    <t>Rendimiento (kg/hà)</t>
  </si>
  <si>
    <t>2.  Precio de Insumos entregados en el predio</t>
  </si>
  <si>
    <t xml:space="preserve">3. Precio esperado por ventas corresponde a Ferias locales y regionales </t>
  </si>
  <si>
    <t>4. Los insumos aplicados (tipo y dosis) están referidos al  Área en particular</t>
  </si>
  <si>
    <t>5. El costo de la maquinaria incluye costo del operador, combustible y  arriendo de la maquinaria.</t>
  </si>
  <si>
    <t>ESCENARIOS COSTO UNITARIO  ($/kg)</t>
  </si>
  <si>
    <t>Costo unitario ($/kg) (*)</t>
  </si>
  <si>
    <r>
      <rPr>
        <u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INDAP</t>
    </r>
  </si>
  <si>
    <r>
      <rPr>
        <b/>
        <u/>
        <sz val="11"/>
        <color indexed="8"/>
        <rFont val="Calibri"/>
        <family val="2"/>
      </rPr>
      <t>Notas</t>
    </r>
    <r>
      <rPr>
        <b/>
        <sz val="11"/>
        <color indexed="8"/>
        <rFont val="Calibri"/>
        <family val="2"/>
      </rPr>
      <t>:</t>
    </r>
  </si>
  <si>
    <t>Enero-Feb 2023</t>
  </si>
  <si>
    <t>Alza de precios agroinsumos, Sequías, Heladas, Nemátodos, Royas, Enmalezamiento.</t>
  </si>
  <si>
    <t>Abr- Ago-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</si>
</sst>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15" x14ac:knownFonts="1">
    <font>
      <sz val="11"/>
      <color indexed="8"/>
      <name val="Calibri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Arial Narrow"/>
      <family val="2"/>
    </font>
    <font>
      <b/>
      <i/>
      <sz val="11"/>
      <color indexed="9"/>
      <name val="Calibri"/>
      <family val="2"/>
    </font>
    <font>
      <sz val="11"/>
      <name val="Calibri"/>
      <family val="2"/>
    </font>
    <font>
      <sz val="11"/>
      <color indexed="9"/>
      <name val="Arial Narrow"/>
      <family val="2"/>
    </font>
    <font>
      <b/>
      <sz val="11"/>
      <color indexed="8"/>
      <name val="Arial Narrow"/>
      <family val="2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5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 wrapText="1"/>
    </xf>
    <xf numFmtId="0" fontId="1" fillId="0" borderId="48" xfId="0" applyFont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1" fillId="0" borderId="48" xfId="0" applyFont="1" applyBorder="1" applyAlignment="1">
      <alignment horizontal="right" vertical="center"/>
    </xf>
    <xf numFmtId="49" fontId="5" fillId="2" borderId="5" xfId="0" applyNumberFormat="1" applyFont="1" applyFill="1" applyBorder="1" applyAlignment="1">
      <alignment vertical="center" wrapText="1"/>
    </xf>
    <xf numFmtId="0" fontId="1" fillId="0" borderId="48" xfId="0" applyFont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/>
    </xf>
    <xf numFmtId="17" fontId="1" fillId="0" borderId="48" xfId="0" applyNumberFormat="1" applyFont="1" applyBorder="1" applyAlignment="1">
      <alignment horizontal="right" vertical="center"/>
    </xf>
    <xf numFmtId="3" fontId="1" fillId="0" borderId="48" xfId="0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" fillId="10" borderId="48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7" fillId="0" borderId="48" xfId="0" applyFont="1" applyBorder="1" applyAlignment="1" applyProtection="1"/>
    <xf numFmtId="0" fontId="7" fillId="0" borderId="48" xfId="0" applyFont="1" applyBorder="1" applyAlignment="1">
      <alignment horizontal="center"/>
    </xf>
    <xf numFmtId="0" fontId="7" fillId="0" borderId="48" xfId="0" applyFont="1" applyBorder="1" applyAlignment="1" applyProtection="1">
      <alignment horizontal="center"/>
      <protection locked="0"/>
    </xf>
    <xf numFmtId="0" fontId="7" fillId="0" borderId="48" xfId="0" applyFont="1" applyBorder="1" applyAlignment="1" applyProtection="1">
      <alignment horizontal="center"/>
    </xf>
    <xf numFmtId="167" fontId="7" fillId="0" borderId="48" xfId="0" applyNumberFormat="1" applyFont="1" applyBorder="1" applyProtection="1"/>
    <xf numFmtId="3" fontId="5" fillId="2" borderId="6" xfId="0" applyNumberFormat="1" applyFont="1" applyFill="1" applyBorder="1" applyAlignment="1">
      <alignment horizontal="right" vertical="center" wrapText="1"/>
    </xf>
    <xf numFmtId="0" fontId="7" fillId="10" borderId="48" xfId="0" applyFont="1" applyFill="1" applyBorder="1" applyAlignment="1" applyProtection="1"/>
    <xf numFmtId="0" fontId="7" fillId="10" borderId="48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3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0" borderId="48" xfId="0" applyFont="1" applyBorder="1" applyAlignment="1"/>
    <xf numFmtId="0" fontId="7" fillId="10" borderId="48" xfId="0" applyFont="1" applyFill="1" applyBorder="1" applyAlignment="1" applyProtection="1">
      <alignment horizontal="center"/>
    </xf>
    <xf numFmtId="0" fontId="7" fillId="10" borderId="48" xfId="0" applyFont="1" applyFill="1" applyBorder="1" applyAlignment="1" applyProtection="1">
      <alignment horizontal="center"/>
      <protection locked="0"/>
    </xf>
    <xf numFmtId="167" fontId="7" fillId="10" borderId="48" xfId="0" applyNumberFormat="1" applyFont="1" applyFill="1" applyBorder="1"/>
    <xf numFmtId="3" fontId="5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167" fontId="7" fillId="0" borderId="49" xfId="0" applyNumberFormat="1" applyFont="1" applyBorder="1" applyProtection="1">
      <protection locked="0"/>
    </xf>
    <xf numFmtId="167" fontId="7" fillId="0" borderId="48" xfId="0" applyNumberFormat="1" applyFont="1" applyBorder="1" applyProtection="1">
      <protection locked="0"/>
    </xf>
    <xf numFmtId="167" fontId="7" fillId="10" borderId="48" xfId="0" applyNumberFormat="1" applyFont="1" applyFill="1" applyBorder="1" applyProtection="1">
      <protection locked="0"/>
    </xf>
    <xf numFmtId="0" fontId="7" fillId="10" borderId="48" xfId="0" applyFont="1" applyFill="1" applyBorder="1" applyAlignment="1"/>
    <xf numFmtId="167" fontId="7" fillId="10" borderId="48" xfId="0" applyNumberFormat="1" applyFont="1" applyFill="1" applyBorder="1" applyProtection="1"/>
    <xf numFmtId="49" fontId="5" fillId="2" borderId="6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3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5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165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165" fontId="3" fillId="6" borderId="31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11" fillId="2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49" fontId="2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11" fillId="8" borderId="58" xfId="0" applyNumberFormat="1" applyFont="1" applyFill="1" applyBorder="1" applyAlignment="1">
      <alignment vertical="center"/>
    </xf>
    <xf numFmtId="49" fontId="11" fillId="8" borderId="59" xfId="0" applyNumberFormat="1" applyFont="1" applyFill="1" applyBorder="1" applyAlignment="1">
      <alignment vertical="center"/>
    </xf>
    <xf numFmtId="49" fontId="2" fillId="8" borderId="60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9" fontId="2" fillId="2" borderId="52" xfId="0" applyNumberFormat="1" applyFont="1" applyFill="1" applyBorder="1" applyAlignment="1">
      <alignment vertical="center"/>
    </xf>
    <xf numFmtId="49" fontId="11" fillId="2" borderId="32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9" fontId="2" fillId="2" borderId="3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49" fontId="11" fillId="2" borderId="56" xfId="0" applyNumberFormat="1" applyFont="1" applyFill="1" applyBorder="1" applyAlignment="1">
      <alignment vertical="center"/>
    </xf>
    <xf numFmtId="166" fontId="11" fillId="2" borderId="47" xfId="0" applyNumberFormat="1" applyFont="1" applyFill="1" applyBorder="1" applyAlignment="1">
      <alignment vertical="center"/>
    </xf>
    <xf numFmtId="9" fontId="2" fillId="2" borderId="57" xfId="0" applyNumberFormat="1" applyFont="1" applyFill="1" applyBorder="1" applyAlignment="1">
      <alignment vertical="center"/>
    </xf>
    <xf numFmtId="166" fontId="11" fillId="8" borderId="59" xfId="0" applyNumberFormat="1" applyFont="1" applyFill="1" applyBorder="1" applyAlignment="1">
      <alignment vertical="center"/>
    </xf>
    <xf numFmtId="9" fontId="11" fillId="8" borderId="60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49" fontId="11" fillId="8" borderId="44" xfId="0" applyNumberFormat="1" applyFont="1" applyFill="1" applyBorder="1" applyAlignment="1">
      <alignment vertical="center"/>
    </xf>
    <xf numFmtId="0" fontId="11" fillId="8" borderId="45" xfId="0" applyNumberFormat="1" applyFont="1" applyFill="1" applyBorder="1" applyAlignment="1">
      <alignment vertical="center"/>
    </xf>
    <xf numFmtId="0" fontId="11" fillId="8" borderId="4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165" fontId="11" fillId="2" borderId="21" xfId="0" applyNumberFormat="1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166" fontId="11" fillId="8" borderId="35" xfId="0" applyNumberFormat="1" applyFont="1" applyFill="1" applyBorder="1" applyAlignment="1">
      <alignment vertical="center"/>
    </xf>
    <xf numFmtId="166" fontId="11" fillId="8" borderId="36" xfId="0" applyNumberFormat="1" applyFont="1" applyFill="1" applyBorder="1" applyAlignment="1">
      <alignment vertical="center"/>
    </xf>
    <xf numFmtId="0" fontId="7" fillId="0" borderId="64" xfId="0" applyFont="1" applyFill="1" applyBorder="1"/>
    <xf numFmtId="0" fontId="1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 applyProtection="1">
      <alignment horizontal="center"/>
    </xf>
    <xf numFmtId="49" fontId="13" fillId="9" borderId="61" xfId="0" applyNumberFormat="1" applyFont="1" applyFill="1" applyBorder="1" applyAlignment="1">
      <alignment horizontal="center" vertical="center"/>
    </xf>
    <xf numFmtId="49" fontId="13" fillId="9" borderId="62" xfId="0" applyNumberFormat="1" applyFont="1" applyFill="1" applyBorder="1" applyAlignment="1">
      <alignment horizontal="center" vertical="center"/>
    </xf>
    <xf numFmtId="49" fontId="13" fillId="9" borderId="63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3" fillId="9" borderId="53" xfId="0" applyNumberFormat="1" applyFont="1" applyFill="1" applyBorder="1" applyAlignment="1">
      <alignment horizontal="center" vertical="center"/>
    </xf>
    <xf numFmtId="49" fontId="13" fillId="9" borderId="54" xfId="0" applyNumberFormat="1" applyFont="1" applyFill="1" applyBorder="1" applyAlignment="1">
      <alignment horizontal="center" vertical="center"/>
    </xf>
    <xf numFmtId="49" fontId="13" fillId="9" borderId="5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939800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topLeftCell="A41" zoomScale="90" zoomScaleNormal="90" workbookViewId="0">
      <selection activeCell="G51" sqref="G51"/>
    </sheetView>
  </sheetViews>
  <sheetFormatPr baseColWidth="10" defaultColWidth="10.85546875" defaultRowHeight="11.25" customHeight="1" x14ac:dyDescent="0.25"/>
  <cols>
    <col min="1" max="1" width="5.28515625" style="2" customWidth="1"/>
    <col min="2" max="2" width="26.42578125" style="2" customWidth="1"/>
    <col min="3" max="3" width="19.42578125" style="2" customWidth="1"/>
    <col min="4" max="4" width="9.42578125" style="2" customWidth="1"/>
    <col min="5" max="5" width="14.28515625" style="2" customWidth="1"/>
    <col min="6" max="6" width="20" style="2" customWidth="1"/>
    <col min="7" max="7" width="16.85546875" style="2" customWidth="1"/>
    <col min="8" max="255" width="10.85546875" style="2" customWidth="1"/>
    <col min="256" max="16384" width="10.85546875" style="3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4"/>
      <c r="C8" s="5"/>
      <c r="D8" s="1"/>
      <c r="E8" s="5"/>
      <c r="F8" s="5"/>
      <c r="G8" s="5"/>
    </row>
    <row r="9" spans="1:7" ht="19.5" customHeight="1" x14ac:dyDescent="0.25">
      <c r="A9" s="6"/>
      <c r="B9" s="7" t="s">
        <v>0</v>
      </c>
      <c r="C9" s="8" t="s">
        <v>61</v>
      </c>
      <c r="D9" s="9"/>
      <c r="E9" s="147" t="s">
        <v>66</v>
      </c>
      <c r="F9" s="148"/>
      <c r="G9" s="10">
        <v>13500</v>
      </c>
    </row>
    <row r="10" spans="1:7" ht="38.25" customHeight="1" x14ac:dyDescent="0.25">
      <c r="A10" s="6"/>
      <c r="B10" s="11" t="s">
        <v>1</v>
      </c>
      <c r="C10" s="12" t="s">
        <v>62</v>
      </c>
      <c r="D10" s="13"/>
      <c r="E10" s="145" t="s">
        <v>2</v>
      </c>
      <c r="F10" s="146"/>
      <c r="G10" s="14">
        <v>44621</v>
      </c>
    </row>
    <row r="11" spans="1:7" ht="18" customHeight="1" x14ac:dyDescent="0.25">
      <c r="A11" s="6"/>
      <c r="B11" s="11" t="s">
        <v>3</v>
      </c>
      <c r="C11" s="10" t="s">
        <v>63</v>
      </c>
      <c r="D11" s="13"/>
      <c r="E11" s="145" t="s">
        <v>4</v>
      </c>
      <c r="F11" s="146"/>
      <c r="G11" s="15">
        <v>6000</v>
      </c>
    </row>
    <row r="12" spans="1:7" ht="11.25" customHeight="1" x14ac:dyDescent="0.25">
      <c r="A12" s="6"/>
      <c r="B12" s="11" t="s">
        <v>5</v>
      </c>
      <c r="C12" s="10" t="s">
        <v>64</v>
      </c>
      <c r="D12" s="13"/>
      <c r="E12" s="16" t="s">
        <v>6</v>
      </c>
      <c r="F12" s="17"/>
      <c r="G12" s="15">
        <f>G9*G11</f>
        <v>81000000</v>
      </c>
    </row>
    <row r="13" spans="1:7" ht="11.25" customHeight="1" x14ac:dyDescent="0.25">
      <c r="A13" s="6"/>
      <c r="B13" s="11" t="s">
        <v>7</v>
      </c>
      <c r="C13" s="18" t="s">
        <v>65</v>
      </c>
      <c r="D13" s="13"/>
      <c r="E13" s="145" t="s">
        <v>8</v>
      </c>
      <c r="F13" s="146"/>
      <c r="G13" s="10" t="s">
        <v>67</v>
      </c>
    </row>
    <row r="14" spans="1:7" ht="13.5" customHeight="1" x14ac:dyDescent="0.25">
      <c r="A14" s="6"/>
      <c r="B14" s="11" t="s">
        <v>9</v>
      </c>
      <c r="C14" s="18" t="s">
        <v>65</v>
      </c>
      <c r="D14" s="13"/>
      <c r="E14" s="145" t="s">
        <v>10</v>
      </c>
      <c r="F14" s="146"/>
      <c r="G14" s="14" t="s">
        <v>97</v>
      </c>
    </row>
    <row r="15" spans="1:7" ht="75" customHeight="1" x14ac:dyDescent="0.25">
      <c r="A15" s="6"/>
      <c r="B15" s="11" t="s">
        <v>11</v>
      </c>
      <c r="C15" s="14">
        <v>44728</v>
      </c>
      <c r="D15" s="13"/>
      <c r="E15" s="149" t="s">
        <v>12</v>
      </c>
      <c r="F15" s="150"/>
      <c r="G15" s="140" t="s">
        <v>98</v>
      </c>
    </row>
    <row r="16" spans="1:7" ht="12" customHeight="1" x14ac:dyDescent="0.25">
      <c r="A16" s="1"/>
      <c r="B16" s="19"/>
      <c r="C16" s="20"/>
      <c r="D16" s="5"/>
      <c r="E16" s="21"/>
      <c r="F16" s="21"/>
      <c r="G16" s="22"/>
    </row>
    <row r="17" spans="1:7" ht="12" customHeight="1" x14ac:dyDescent="0.25">
      <c r="A17" s="23"/>
      <c r="B17" s="151" t="s">
        <v>13</v>
      </c>
      <c r="C17" s="152"/>
      <c r="D17" s="152"/>
      <c r="E17" s="152"/>
      <c r="F17" s="152"/>
      <c r="G17" s="152"/>
    </row>
    <row r="18" spans="1:7" ht="12" customHeight="1" x14ac:dyDescent="0.25">
      <c r="A18" s="1"/>
      <c r="B18" s="24"/>
      <c r="C18" s="25"/>
      <c r="D18" s="25"/>
      <c r="E18" s="25"/>
      <c r="F18" s="26"/>
      <c r="G18" s="26"/>
    </row>
    <row r="19" spans="1:7" ht="12" customHeight="1" x14ac:dyDescent="0.25">
      <c r="A19" s="6"/>
      <c r="B19" s="27" t="s">
        <v>14</v>
      </c>
      <c r="C19" s="28"/>
      <c r="D19" s="5"/>
      <c r="E19" s="5"/>
      <c r="F19" s="5"/>
      <c r="G19" s="5"/>
    </row>
    <row r="20" spans="1:7" ht="24" customHeight="1" x14ac:dyDescent="0.25">
      <c r="A20" s="23"/>
      <c r="B20" s="29" t="s">
        <v>15</v>
      </c>
      <c r="C20" s="29" t="s">
        <v>16</v>
      </c>
      <c r="D20" s="29" t="s">
        <v>17</v>
      </c>
      <c r="E20" s="29" t="s">
        <v>18</v>
      </c>
      <c r="F20" s="29" t="s">
        <v>19</v>
      </c>
      <c r="G20" s="29" t="s">
        <v>20</v>
      </c>
    </row>
    <row r="21" spans="1:7" ht="20.25" customHeight="1" x14ac:dyDescent="0.25">
      <c r="A21" s="23"/>
      <c r="B21" s="30" t="s">
        <v>68</v>
      </c>
      <c r="C21" s="31" t="s">
        <v>21</v>
      </c>
      <c r="D21" s="32">
        <v>1</v>
      </c>
      <c r="E21" s="33" t="s">
        <v>69</v>
      </c>
      <c r="F21" s="34">
        <v>35000</v>
      </c>
      <c r="G21" s="35">
        <f>(D21*F21)</f>
        <v>35000</v>
      </c>
    </row>
    <row r="22" spans="1:7" ht="25.5" customHeight="1" x14ac:dyDescent="0.25">
      <c r="A22" s="23"/>
      <c r="B22" s="30" t="s">
        <v>70</v>
      </c>
      <c r="C22" s="31" t="s">
        <v>21</v>
      </c>
      <c r="D22" s="32">
        <v>12</v>
      </c>
      <c r="E22" s="33" t="s">
        <v>69</v>
      </c>
      <c r="F22" s="34">
        <v>35000</v>
      </c>
      <c r="G22" s="35">
        <f>(D22*F22)</f>
        <v>420000</v>
      </c>
    </row>
    <row r="23" spans="1:7" ht="25.5" customHeight="1" x14ac:dyDescent="0.25">
      <c r="A23" s="23"/>
      <c r="B23" s="30" t="s">
        <v>71</v>
      </c>
      <c r="C23" s="31" t="s">
        <v>21</v>
      </c>
      <c r="D23" s="32">
        <v>3</v>
      </c>
      <c r="E23" s="33" t="s">
        <v>69</v>
      </c>
      <c r="F23" s="34">
        <v>35000</v>
      </c>
      <c r="G23" s="35">
        <f t="shared" ref="G23:G24" si="0">(D23*F23)</f>
        <v>105000</v>
      </c>
    </row>
    <row r="24" spans="1:7" ht="25.5" customHeight="1" x14ac:dyDescent="0.25">
      <c r="A24" s="23"/>
      <c r="B24" s="30" t="s">
        <v>72</v>
      </c>
      <c r="C24" s="31" t="s">
        <v>21</v>
      </c>
      <c r="D24" s="32">
        <v>3</v>
      </c>
      <c r="E24" s="33" t="s">
        <v>73</v>
      </c>
      <c r="F24" s="34">
        <v>35000</v>
      </c>
      <c r="G24" s="35">
        <f t="shared" si="0"/>
        <v>105000</v>
      </c>
    </row>
    <row r="25" spans="1:7" ht="18.75" customHeight="1" x14ac:dyDescent="0.25">
      <c r="A25" s="23"/>
      <c r="B25" s="30" t="s">
        <v>74</v>
      </c>
      <c r="C25" s="31" t="s">
        <v>21</v>
      </c>
      <c r="D25" s="32">
        <v>24</v>
      </c>
      <c r="E25" s="33" t="s">
        <v>75</v>
      </c>
      <c r="F25" s="34">
        <v>35000</v>
      </c>
      <c r="G25" s="35">
        <f>(D25*F25)</f>
        <v>840000</v>
      </c>
    </row>
    <row r="26" spans="1:7" ht="22.5" customHeight="1" x14ac:dyDescent="0.25">
      <c r="A26" s="23"/>
      <c r="B26" s="36" t="s">
        <v>76</v>
      </c>
      <c r="C26" s="37" t="s">
        <v>21</v>
      </c>
      <c r="D26" s="37">
        <v>24</v>
      </c>
      <c r="E26" s="37" t="s">
        <v>77</v>
      </c>
      <c r="F26" s="34">
        <v>35000</v>
      </c>
      <c r="G26" s="35">
        <f>(D26*F26)</f>
        <v>840000</v>
      </c>
    </row>
    <row r="27" spans="1:7" ht="12.75" customHeight="1" x14ac:dyDescent="0.25">
      <c r="A27" s="23"/>
      <c r="B27" s="38" t="s">
        <v>22</v>
      </c>
      <c r="C27" s="39"/>
      <c r="D27" s="39"/>
      <c r="E27" s="39"/>
      <c r="F27" s="40"/>
      <c r="G27" s="41">
        <f>SUM(G21:G26)</f>
        <v>2345000</v>
      </c>
    </row>
    <row r="28" spans="1:7" ht="12" customHeight="1" x14ac:dyDescent="0.25">
      <c r="A28" s="1"/>
      <c r="B28" s="24"/>
      <c r="C28" s="26"/>
      <c r="D28" s="26"/>
      <c r="E28" s="26"/>
      <c r="F28" s="42"/>
      <c r="G28" s="42"/>
    </row>
    <row r="29" spans="1:7" ht="12" customHeight="1" x14ac:dyDescent="0.25">
      <c r="A29" s="6"/>
      <c r="B29" s="43" t="s">
        <v>23</v>
      </c>
      <c r="C29" s="44"/>
      <c r="D29" s="45"/>
      <c r="E29" s="45"/>
      <c r="F29" s="4"/>
      <c r="G29" s="4"/>
    </row>
    <row r="30" spans="1:7" ht="24" customHeight="1" x14ac:dyDescent="0.25">
      <c r="A30" s="6"/>
      <c r="B30" s="46" t="s">
        <v>15</v>
      </c>
      <c r="C30" s="47" t="s">
        <v>16</v>
      </c>
      <c r="D30" s="47" t="s">
        <v>17</v>
      </c>
      <c r="E30" s="46" t="s">
        <v>18</v>
      </c>
      <c r="F30" s="47" t="s">
        <v>19</v>
      </c>
      <c r="G30" s="46" t="s">
        <v>20</v>
      </c>
    </row>
    <row r="31" spans="1:7" ht="22.5" customHeight="1" x14ac:dyDescent="0.25">
      <c r="A31" s="6"/>
      <c r="B31" s="48"/>
      <c r="C31" s="49" t="s">
        <v>57</v>
      </c>
      <c r="D31" s="49"/>
      <c r="E31" s="49"/>
      <c r="F31" s="48"/>
      <c r="G31" s="48"/>
    </row>
    <row r="32" spans="1:7" ht="12" customHeight="1" x14ac:dyDescent="0.25">
      <c r="A32" s="6"/>
      <c r="B32" s="50" t="s">
        <v>24</v>
      </c>
      <c r="C32" s="51"/>
      <c r="D32" s="51"/>
      <c r="E32" s="51"/>
      <c r="F32" s="52"/>
      <c r="G32" s="52"/>
    </row>
    <row r="33" spans="1:11" ht="12" customHeight="1" x14ac:dyDescent="0.25">
      <c r="A33" s="1"/>
      <c r="B33" s="53"/>
      <c r="C33" s="54"/>
      <c r="D33" s="54"/>
      <c r="E33" s="54"/>
      <c r="F33" s="55"/>
      <c r="G33" s="55"/>
    </row>
    <row r="34" spans="1:11" ht="12" customHeight="1" x14ac:dyDescent="0.25">
      <c r="A34" s="6"/>
      <c r="B34" s="43" t="s">
        <v>25</v>
      </c>
      <c r="C34" s="44"/>
      <c r="D34" s="45"/>
      <c r="E34" s="45"/>
      <c r="F34" s="4"/>
      <c r="G34" s="4"/>
    </row>
    <row r="35" spans="1:11" ht="24" customHeight="1" x14ac:dyDescent="0.25">
      <c r="A35" s="6"/>
      <c r="B35" s="56" t="s">
        <v>15</v>
      </c>
      <c r="C35" s="56" t="s">
        <v>16</v>
      </c>
      <c r="D35" s="56" t="s">
        <v>17</v>
      </c>
      <c r="E35" s="56" t="s">
        <v>18</v>
      </c>
      <c r="F35" s="57" t="s">
        <v>19</v>
      </c>
      <c r="G35" s="56" t="s">
        <v>20</v>
      </c>
    </row>
    <row r="36" spans="1:11" ht="12.75" customHeight="1" x14ac:dyDescent="0.25">
      <c r="A36" s="23"/>
      <c r="B36" s="30" t="s">
        <v>27</v>
      </c>
      <c r="C36" s="31" t="s">
        <v>26</v>
      </c>
      <c r="D36" s="32">
        <v>1</v>
      </c>
      <c r="E36" s="33" t="s">
        <v>78</v>
      </c>
      <c r="F36" s="34">
        <v>240000</v>
      </c>
      <c r="G36" s="35">
        <f t="shared" ref="G36:G37" si="1">(D36*F36)</f>
        <v>240000</v>
      </c>
    </row>
    <row r="37" spans="1:11" ht="12.75" customHeight="1" x14ac:dyDescent="0.25">
      <c r="A37" s="23"/>
      <c r="B37" s="30" t="s">
        <v>79</v>
      </c>
      <c r="C37" s="31" t="s">
        <v>26</v>
      </c>
      <c r="D37" s="32">
        <v>1</v>
      </c>
      <c r="E37" s="33" t="s">
        <v>80</v>
      </c>
      <c r="F37" s="34">
        <v>280000</v>
      </c>
      <c r="G37" s="35">
        <f t="shared" si="1"/>
        <v>280000</v>
      </c>
    </row>
    <row r="38" spans="1:11" ht="12.75" customHeight="1" x14ac:dyDescent="0.25">
      <c r="A38" s="6"/>
      <c r="B38" s="60" t="s">
        <v>28</v>
      </c>
      <c r="C38" s="61"/>
      <c r="D38" s="61"/>
      <c r="E38" s="61"/>
      <c r="F38" s="62"/>
      <c r="G38" s="63">
        <f>SUM(G36:G37)</f>
        <v>520000</v>
      </c>
    </row>
    <row r="39" spans="1:11" ht="12" customHeight="1" x14ac:dyDescent="0.25">
      <c r="A39" s="1"/>
      <c r="B39" s="53"/>
      <c r="C39" s="54"/>
      <c r="D39" s="54"/>
      <c r="E39" s="54"/>
      <c r="F39" s="55"/>
      <c r="G39" s="55"/>
    </row>
    <row r="40" spans="1:11" ht="12" customHeight="1" x14ac:dyDescent="0.25">
      <c r="A40" s="6"/>
      <c r="B40" s="43" t="s">
        <v>29</v>
      </c>
      <c r="C40" s="44"/>
      <c r="D40" s="45"/>
      <c r="E40" s="45"/>
      <c r="F40" s="4"/>
      <c r="G40" s="4"/>
    </row>
    <row r="41" spans="1:11" ht="24" customHeight="1" x14ac:dyDescent="0.25">
      <c r="A41" s="6"/>
      <c r="B41" s="57" t="s">
        <v>30</v>
      </c>
      <c r="C41" s="57" t="s">
        <v>31</v>
      </c>
      <c r="D41" s="57" t="s">
        <v>32</v>
      </c>
      <c r="E41" s="57" t="s">
        <v>18</v>
      </c>
      <c r="F41" s="57" t="s">
        <v>19</v>
      </c>
      <c r="G41" s="57" t="s">
        <v>20</v>
      </c>
      <c r="K41" s="64"/>
    </row>
    <row r="42" spans="1:11" ht="12.75" customHeight="1" x14ac:dyDescent="0.25">
      <c r="A42" s="23"/>
      <c r="B42" s="65" t="s">
        <v>33</v>
      </c>
      <c r="C42" s="66"/>
      <c r="D42" s="66"/>
      <c r="E42" s="66"/>
      <c r="F42" s="66"/>
      <c r="G42" s="66"/>
      <c r="K42" s="64"/>
    </row>
    <row r="43" spans="1:11" ht="12.75" customHeight="1" x14ac:dyDescent="0.25">
      <c r="A43" s="23"/>
      <c r="B43" s="67" t="s">
        <v>34</v>
      </c>
      <c r="C43" s="68" t="s">
        <v>36</v>
      </c>
      <c r="D43" s="69">
        <v>4500</v>
      </c>
      <c r="E43" s="68" t="s">
        <v>81</v>
      </c>
      <c r="F43" s="70">
        <v>6000</v>
      </c>
      <c r="G43" s="71">
        <f>(D43*F43)</f>
        <v>27000000</v>
      </c>
    </row>
    <row r="44" spans="1:11" ht="12.75" customHeight="1" x14ac:dyDescent="0.25">
      <c r="A44" s="23"/>
      <c r="B44" s="72" t="s">
        <v>35</v>
      </c>
      <c r="C44" s="73"/>
      <c r="D44" s="17"/>
      <c r="E44" s="73"/>
      <c r="F44" s="71"/>
      <c r="G44" s="71"/>
    </row>
    <row r="45" spans="1:11" ht="12.75" customHeight="1" x14ac:dyDescent="0.25">
      <c r="A45" s="23"/>
      <c r="B45" s="67" t="s">
        <v>82</v>
      </c>
      <c r="C45" s="33" t="s">
        <v>36</v>
      </c>
      <c r="D45" s="32">
        <v>499.99999999999994</v>
      </c>
      <c r="E45" s="141" t="s">
        <v>99</v>
      </c>
      <c r="F45" s="74">
        <v>1100</v>
      </c>
      <c r="G45" s="71">
        <f>(D45*F45)</f>
        <v>549999.99999999988</v>
      </c>
    </row>
    <row r="46" spans="1:11" ht="12.75" customHeight="1" x14ac:dyDescent="0.25">
      <c r="A46" s="23"/>
      <c r="B46" s="67" t="s">
        <v>83</v>
      </c>
      <c r="C46" s="33" t="s">
        <v>36</v>
      </c>
      <c r="D46" s="32">
        <v>600</v>
      </c>
      <c r="E46" s="33" t="s">
        <v>69</v>
      </c>
      <c r="F46" s="75">
        <v>1200</v>
      </c>
      <c r="G46" s="71">
        <f>(D46*F46)</f>
        <v>720000</v>
      </c>
    </row>
    <row r="47" spans="1:11" ht="12.75" customHeight="1" x14ac:dyDescent="0.25">
      <c r="A47" s="23"/>
      <c r="B47" s="67" t="s">
        <v>59</v>
      </c>
      <c r="C47" s="33" t="s">
        <v>36</v>
      </c>
      <c r="D47" s="32">
        <v>400</v>
      </c>
      <c r="E47" s="33" t="s">
        <v>69</v>
      </c>
      <c r="F47" s="75">
        <v>1200</v>
      </c>
      <c r="G47" s="71">
        <f>(D47*F47)</f>
        <v>480000</v>
      </c>
    </row>
    <row r="48" spans="1:11" ht="12.75" customHeight="1" x14ac:dyDescent="0.25">
      <c r="A48" s="23"/>
      <c r="B48" s="67" t="s">
        <v>84</v>
      </c>
      <c r="C48" s="33" t="s">
        <v>36</v>
      </c>
      <c r="D48" s="32">
        <v>1000</v>
      </c>
      <c r="E48" s="33" t="s">
        <v>69</v>
      </c>
      <c r="F48" s="76">
        <v>185</v>
      </c>
      <c r="G48" s="71">
        <f>(D48*F48)</f>
        <v>185000</v>
      </c>
    </row>
    <row r="49" spans="1:7" ht="12.75" customHeight="1" x14ac:dyDescent="0.25">
      <c r="A49" s="23"/>
      <c r="B49" s="72" t="s">
        <v>37</v>
      </c>
      <c r="C49" s="73"/>
      <c r="D49" s="17"/>
      <c r="E49" s="73"/>
      <c r="F49" s="71"/>
      <c r="G49" s="71"/>
    </row>
    <row r="50" spans="1:7" ht="12.75" customHeight="1" x14ac:dyDescent="0.25">
      <c r="A50" s="23"/>
      <c r="B50" s="77" t="s">
        <v>85</v>
      </c>
      <c r="C50" s="68" t="s">
        <v>86</v>
      </c>
      <c r="D50" s="69">
        <v>2</v>
      </c>
      <c r="E50" s="68" t="s">
        <v>73</v>
      </c>
      <c r="F50" s="78">
        <v>55000</v>
      </c>
      <c r="G50" s="71">
        <f>(D50*F50)</f>
        <v>110000</v>
      </c>
    </row>
    <row r="51" spans="1:7" ht="12.75" customHeight="1" x14ac:dyDescent="0.25">
      <c r="A51" s="23"/>
      <c r="B51" s="72" t="s">
        <v>60</v>
      </c>
      <c r="C51" s="73"/>
      <c r="D51" s="17"/>
      <c r="E51" s="73"/>
      <c r="F51" s="71"/>
      <c r="G51" s="71"/>
    </row>
    <row r="52" spans="1:7" ht="12.75" customHeight="1" x14ac:dyDescent="0.25">
      <c r="A52" s="23"/>
      <c r="B52" s="77" t="s">
        <v>87</v>
      </c>
      <c r="C52" s="68" t="s">
        <v>86</v>
      </c>
      <c r="D52" s="69">
        <v>3</v>
      </c>
      <c r="E52" s="68" t="s">
        <v>73</v>
      </c>
      <c r="F52" s="70">
        <v>21510</v>
      </c>
      <c r="G52" s="80">
        <f>(D52*F52)</f>
        <v>64530</v>
      </c>
    </row>
    <row r="53" spans="1:7" ht="13.5" customHeight="1" x14ac:dyDescent="0.25">
      <c r="A53" s="6"/>
      <c r="B53" s="60" t="s">
        <v>38</v>
      </c>
      <c r="C53" s="61"/>
      <c r="D53" s="61"/>
      <c r="E53" s="61"/>
      <c r="F53" s="62"/>
      <c r="G53" s="63">
        <f>SUM(G42:G52)</f>
        <v>29109530</v>
      </c>
    </row>
    <row r="54" spans="1:7" ht="12" customHeight="1" x14ac:dyDescent="0.25">
      <c r="A54" s="1"/>
      <c r="B54" s="53"/>
      <c r="C54" s="54"/>
      <c r="D54" s="54"/>
      <c r="E54" s="81"/>
      <c r="F54" s="55"/>
      <c r="G54" s="55"/>
    </row>
    <row r="55" spans="1:7" ht="12" customHeight="1" x14ac:dyDescent="0.25">
      <c r="A55" s="6"/>
      <c r="B55" s="43" t="s">
        <v>39</v>
      </c>
      <c r="C55" s="44"/>
      <c r="D55" s="45"/>
      <c r="E55" s="45"/>
      <c r="F55" s="4"/>
      <c r="G55" s="4"/>
    </row>
    <row r="56" spans="1:7" ht="24" customHeight="1" x14ac:dyDescent="0.25">
      <c r="A56" s="6"/>
      <c r="B56" s="56" t="s">
        <v>40</v>
      </c>
      <c r="C56" s="57" t="s">
        <v>31</v>
      </c>
      <c r="D56" s="57" t="s">
        <v>32</v>
      </c>
      <c r="E56" s="56" t="s">
        <v>18</v>
      </c>
      <c r="F56" s="57" t="s">
        <v>19</v>
      </c>
      <c r="G56" s="56" t="s">
        <v>20</v>
      </c>
    </row>
    <row r="57" spans="1:7" ht="12.75" customHeight="1" x14ac:dyDescent="0.25">
      <c r="A57" s="23"/>
      <c r="B57" s="58"/>
      <c r="C57" s="79"/>
      <c r="D57" s="71"/>
      <c r="E57" s="59"/>
      <c r="F57" s="82"/>
      <c r="G57" s="71"/>
    </row>
    <row r="58" spans="1:7" ht="13.5" customHeight="1" x14ac:dyDescent="0.25">
      <c r="A58" s="6"/>
      <c r="B58" s="60" t="s">
        <v>58</v>
      </c>
      <c r="C58" s="83"/>
      <c r="D58" s="83"/>
      <c r="E58" s="83"/>
      <c r="F58" s="84"/>
      <c r="G58" s="85">
        <f>+G57</f>
        <v>0</v>
      </c>
    </row>
    <row r="59" spans="1:7" ht="12" customHeight="1" x14ac:dyDescent="0.25">
      <c r="A59" s="1"/>
      <c r="B59" s="86"/>
      <c r="C59" s="86"/>
      <c r="D59" s="86"/>
      <c r="E59" s="86"/>
      <c r="F59" s="87"/>
      <c r="G59" s="87"/>
    </row>
    <row r="60" spans="1:7" ht="12" customHeight="1" x14ac:dyDescent="0.25">
      <c r="A60" s="88"/>
      <c r="B60" s="89" t="s">
        <v>41</v>
      </c>
      <c r="C60" s="90"/>
      <c r="D60" s="90"/>
      <c r="E60" s="90"/>
      <c r="F60" s="90"/>
      <c r="G60" s="91">
        <f>G27+G38+G53+G58+G32</f>
        <v>31974530</v>
      </c>
    </row>
    <row r="61" spans="1:7" ht="12" customHeight="1" x14ac:dyDescent="0.25">
      <c r="A61" s="88"/>
      <c r="B61" s="92" t="s">
        <v>42</v>
      </c>
      <c r="C61" s="93"/>
      <c r="D61" s="93"/>
      <c r="E61" s="93"/>
      <c r="F61" s="93"/>
      <c r="G61" s="94">
        <f>G60*0.05</f>
        <v>1598726.5</v>
      </c>
    </row>
    <row r="62" spans="1:7" ht="12" customHeight="1" x14ac:dyDescent="0.25">
      <c r="A62" s="88"/>
      <c r="B62" s="95" t="s">
        <v>43</v>
      </c>
      <c r="C62" s="96"/>
      <c r="D62" s="96"/>
      <c r="E62" s="96"/>
      <c r="F62" s="96"/>
      <c r="G62" s="97">
        <f>G61+G60</f>
        <v>33573256.5</v>
      </c>
    </row>
    <row r="63" spans="1:7" ht="12" customHeight="1" x14ac:dyDescent="0.25">
      <c r="A63" s="88"/>
      <c r="B63" s="92" t="s">
        <v>44</v>
      </c>
      <c r="C63" s="93"/>
      <c r="D63" s="93"/>
      <c r="E63" s="93"/>
      <c r="F63" s="93"/>
      <c r="G63" s="94">
        <f>G12</f>
        <v>81000000</v>
      </c>
    </row>
    <row r="64" spans="1:7" ht="12" customHeight="1" x14ac:dyDescent="0.25">
      <c r="A64" s="88"/>
      <c r="B64" s="98" t="s">
        <v>45</v>
      </c>
      <c r="C64" s="99"/>
      <c r="D64" s="99"/>
      <c r="E64" s="99"/>
      <c r="F64" s="99"/>
      <c r="G64" s="100">
        <f>G63-G62</f>
        <v>47426743.5</v>
      </c>
    </row>
    <row r="65" spans="1:7" ht="12" customHeight="1" x14ac:dyDescent="0.25">
      <c r="A65" s="88"/>
      <c r="B65" s="101" t="s">
        <v>95</v>
      </c>
      <c r="C65" s="102"/>
      <c r="D65" s="102"/>
      <c r="E65" s="102"/>
      <c r="F65" s="102"/>
      <c r="G65" s="103"/>
    </row>
    <row r="66" spans="1:7" ht="12.75" customHeight="1" thickBot="1" x14ac:dyDescent="0.3">
      <c r="A66" s="88"/>
      <c r="B66" s="104"/>
      <c r="C66" s="102"/>
      <c r="D66" s="102"/>
      <c r="E66" s="102"/>
      <c r="F66" s="102"/>
      <c r="G66" s="103"/>
    </row>
    <row r="67" spans="1:7" ht="12" customHeight="1" x14ac:dyDescent="0.25">
      <c r="A67" s="88"/>
      <c r="B67" s="105" t="s">
        <v>96</v>
      </c>
      <c r="C67" s="106"/>
      <c r="D67" s="106"/>
      <c r="E67" s="106"/>
      <c r="F67" s="107"/>
      <c r="G67" s="103"/>
    </row>
    <row r="68" spans="1:7" ht="12" customHeight="1" x14ac:dyDescent="0.25">
      <c r="A68" s="88"/>
      <c r="B68" s="139" t="s">
        <v>46</v>
      </c>
      <c r="C68" s="104"/>
      <c r="D68" s="104"/>
      <c r="E68" s="104"/>
      <c r="F68" s="108"/>
      <c r="G68" s="103"/>
    </row>
    <row r="69" spans="1:7" ht="12" customHeight="1" x14ac:dyDescent="0.25">
      <c r="A69" s="88"/>
      <c r="B69" s="139" t="s">
        <v>89</v>
      </c>
      <c r="C69" s="104"/>
      <c r="D69" s="104"/>
      <c r="E69" s="104"/>
      <c r="F69" s="108"/>
      <c r="G69" s="103"/>
    </row>
    <row r="70" spans="1:7" ht="12" customHeight="1" x14ac:dyDescent="0.25">
      <c r="A70" s="88"/>
      <c r="B70" s="139" t="s">
        <v>90</v>
      </c>
      <c r="C70" s="104"/>
      <c r="D70" s="104"/>
      <c r="E70" s="104"/>
      <c r="F70" s="108"/>
      <c r="G70" s="103"/>
    </row>
    <row r="71" spans="1:7" ht="12" customHeight="1" x14ac:dyDescent="0.25">
      <c r="A71" s="88"/>
      <c r="B71" s="139" t="s">
        <v>91</v>
      </c>
      <c r="C71" s="104"/>
      <c r="D71" s="104"/>
      <c r="E71" s="104"/>
      <c r="F71" s="108"/>
      <c r="G71" s="103"/>
    </row>
    <row r="72" spans="1:7" ht="12" customHeight="1" x14ac:dyDescent="0.25">
      <c r="A72" s="88"/>
      <c r="B72" s="139" t="s">
        <v>92</v>
      </c>
      <c r="C72" s="104"/>
      <c r="D72" s="104"/>
      <c r="E72" s="104"/>
      <c r="F72" s="108"/>
      <c r="G72" s="103"/>
    </row>
    <row r="73" spans="1:7" ht="12.75" customHeight="1" thickBot="1" x14ac:dyDescent="0.3">
      <c r="A73" s="88"/>
      <c r="B73" s="109"/>
      <c r="C73" s="110"/>
      <c r="D73" s="110"/>
      <c r="E73" s="110"/>
      <c r="F73" s="111"/>
      <c r="G73" s="103"/>
    </row>
    <row r="74" spans="1:7" ht="12.75" customHeight="1" thickBot="1" x14ac:dyDescent="0.3">
      <c r="A74" s="88"/>
      <c r="B74" s="104"/>
      <c r="C74" s="104"/>
      <c r="D74" s="104"/>
      <c r="E74" s="104"/>
      <c r="F74" s="104"/>
      <c r="G74" s="103"/>
    </row>
    <row r="75" spans="1:7" ht="15" customHeight="1" thickBot="1" x14ac:dyDescent="0.3">
      <c r="A75" s="88"/>
      <c r="B75" s="153" t="s">
        <v>47</v>
      </c>
      <c r="C75" s="154"/>
      <c r="D75" s="155"/>
      <c r="E75" s="112"/>
      <c r="F75" s="112"/>
      <c r="G75" s="103"/>
    </row>
    <row r="76" spans="1:7" ht="12" customHeight="1" thickBot="1" x14ac:dyDescent="0.3">
      <c r="A76" s="88"/>
      <c r="B76" s="113" t="s">
        <v>40</v>
      </c>
      <c r="C76" s="114" t="s">
        <v>48</v>
      </c>
      <c r="D76" s="115" t="s">
        <v>49</v>
      </c>
      <c r="E76" s="112"/>
      <c r="F76" s="112"/>
      <c r="G76" s="103"/>
    </row>
    <row r="77" spans="1:7" ht="12" customHeight="1" x14ac:dyDescent="0.25">
      <c r="A77" s="88"/>
      <c r="B77" s="116" t="s">
        <v>50</v>
      </c>
      <c r="C77" s="117">
        <f>+G27</f>
        <v>2345000</v>
      </c>
      <c r="D77" s="118">
        <f>(C77/C83)</f>
        <v>6.9847260720746582E-2</v>
      </c>
      <c r="E77" s="112"/>
      <c r="F77" s="112"/>
      <c r="G77" s="103"/>
    </row>
    <row r="78" spans="1:7" ht="12" customHeight="1" x14ac:dyDescent="0.25">
      <c r="A78" s="88"/>
      <c r="B78" s="119" t="s">
        <v>51</v>
      </c>
      <c r="C78" s="120">
        <f>+G32</f>
        <v>0</v>
      </c>
      <c r="D78" s="121">
        <v>0</v>
      </c>
      <c r="E78" s="112"/>
      <c r="F78" s="112"/>
      <c r="G78" s="103"/>
    </row>
    <row r="79" spans="1:7" ht="12" customHeight="1" x14ac:dyDescent="0.25">
      <c r="A79" s="88"/>
      <c r="B79" s="119" t="s">
        <v>52</v>
      </c>
      <c r="C79" s="122">
        <f>+G38</f>
        <v>520000</v>
      </c>
      <c r="D79" s="121">
        <f>(C79/C83)</f>
        <v>1.5488518368779626E-2</v>
      </c>
      <c r="E79" s="112"/>
      <c r="F79" s="112"/>
      <c r="G79" s="103"/>
    </row>
    <row r="80" spans="1:7" ht="12" customHeight="1" x14ac:dyDescent="0.25">
      <c r="A80" s="88"/>
      <c r="B80" s="119" t="s">
        <v>30</v>
      </c>
      <c r="C80" s="122">
        <f>+G53</f>
        <v>29109530</v>
      </c>
      <c r="D80" s="121">
        <f>(C80/C83)</f>
        <v>0.86704517329142616</v>
      </c>
      <c r="E80" s="112"/>
      <c r="F80" s="112"/>
      <c r="G80" s="103"/>
    </row>
    <row r="81" spans="1:7" ht="12" customHeight="1" x14ac:dyDescent="0.25">
      <c r="A81" s="88"/>
      <c r="B81" s="119" t="s">
        <v>53</v>
      </c>
      <c r="C81" s="123">
        <f>+G58</f>
        <v>0</v>
      </c>
      <c r="D81" s="121">
        <f>(C81/C83)</f>
        <v>0</v>
      </c>
      <c r="E81" s="124"/>
      <c r="F81" s="124"/>
      <c r="G81" s="103"/>
    </row>
    <row r="82" spans="1:7" ht="12" customHeight="1" thickBot="1" x14ac:dyDescent="0.3">
      <c r="A82" s="88"/>
      <c r="B82" s="125" t="s">
        <v>54</v>
      </c>
      <c r="C82" s="126">
        <f>+G61</f>
        <v>1598726.5</v>
      </c>
      <c r="D82" s="127">
        <f>(C82/C83)</f>
        <v>4.7619047619047616E-2</v>
      </c>
      <c r="E82" s="124"/>
      <c r="F82" s="124"/>
      <c r="G82" s="103"/>
    </row>
    <row r="83" spans="1:7" ht="12.75" customHeight="1" thickBot="1" x14ac:dyDescent="0.3">
      <c r="A83" s="88"/>
      <c r="B83" s="113" t="s">
        <v>55</v>
      </c>
      <c r="C83" s="128">
        <f>SUM(C77:C82)</f>
        <v>33573256.5</v>
      </c>
      <c r="D83" s="129">
        <f>SUM(D77:D82)</f>
        <v>1</v>
      </c>
      <c r="E83" s="124"/>
      <c r="F83" s="124"/>
      <c r="G83" s="103"/>
    </row>
    <row r="84" spans="1:7" ht="12" customHeight="1" x14ac:dyDescent="0.25">
      <c r="A84" s="88"/>
      <c r="B84" s="104"/>
      <c r="C84" s="102"/>
      <c r="D84" s="102"/>
      <c r="E84" s="102"/>
      <c r="F84" s="102"/>
      <c r="G84" s="103"/>
    </row>
    <row r="85" spans="1:7" ht="12.75" customHeight="1" thickBot="1" x14ac:dyDescent="0.3">
      <c r="A85" s="88"/>
      <c r="B85" s="130"/>
      <c r="C85" s="102"/>
      <c r="D85" s="102"/>
      <c r="E85" s="102"/>
      <c r="F85" s="102"/>
      <c r="G85" s="103"/>
    </row>
    <row r="86" spans="1:7" ht="12" customHeight="1" thickBot="1" x14ac:dyDescent="0.3">
      <c r="A86" s="88"/>
      <c r="B86" s="142" t="s">
        <v>93</v>
      </c>
      <c r="C86" s="143"/>
      <c r="D86" s="143"/>
      <c r="E86" s="144"/>
      <c r="F86" s="124"/>
      <c r="G86" s="103"/>
    </row>
    <row r="87" spans="1:7" ht="12" customHeight="1" x14ac:dyDescent="0.25">
      <c r="A87" s="88"/>
      <c r="B87" s="131" t="s">
        <v>88</v>
      </c>
      <c r="C87" s="132">
        <f>+D87*0.9</f>
        <v>12150</v>
      </c>
      <c r="D87" s="132">
        <f>+G9</f>
        <v>13500</v>
      </c>
      <c r="E87" s="133">
        <f>+D87*1.1</f>
        <v>14850.000000000002</v>
      </c>
      <c r="F87" s="134"/>
      <c r="G87" s="135"/>
    </row>
    <row r="88" spans="1:7" ht="12.75" customHeight="1" thickBot="1" x14ac:dyDescent="0.3">
      <c r="A88" s="88"/>
      <c r="B88" s="136" t="s">
        <v>94</v>
      </c>
      <c r="C88" s="137">
        <f>(G62/C87)</f>
        <v>2763.2309876543209</v>
      </c>
      <c r="D88" s="137">
        <f>(G62/D87)</f>
        <v>2486.9078888888889</v>
      </c>
      <c r="E88" s="138">
        <f>(G62/E87)</f>
        <v>2260.8253535353533</v>
      </c>
      <c r="F88" s="134"/>
      <c r="G88" s="135"/>
    </row>
    <row r="89" spans="1:7" ht="15.6" customHeight="1" x14ac:dyDescent="0.25">
      <c r="A89" s="88"/>
      <c r="B89" s="101" t="s">
        <v>56</v>
      </c>
      <c r="C89" s="104"/>
      <c r="D89" s="104"/>
      <c r="E89" s="104"/>
      <c r="F89" s="104"/>
      <c r="G89" s="104"/>
    </row>
  </sheetData>
  <mergeCells count="9">
    <mergeCell ref="B86:E86"/>
    <mergeCell ref="E13:F13"/>
    <mergeCell ref="E11:F11"/>
    <mergeCell ref="E10:F10"/>
    <mergeCell ref="E9:F9"/>
    <mergeCell ref="E14:F14"/>
    <mergeCell ref="E15:F15"/>
    <mergeCell ref="B17:G17"/>
    <mergeCell ref="B75:D7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BLANDINO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2022-07-27T12:14:01Z</dcterms:modified>
</cp:coreProperties>
</file>