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800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Hoja1!$A$1:$F$85</definedName>
    <definedName name="_xlnm.Print_Titles" localSheetId="0">Hoja1!$1:$10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0" i="1" l="1"/>
  <c r="F48" i="1"/>
  <c r="F46" i="1"/>
  <c r="F44" i="1"/>
  <c r="F23" i="1"/>
  <c r="F26" i="1" s="1"/>
  <c r="B75" i="1" s="1"/>
  <c r="F43" i="1"/>
  <c r="F56" i="1"/>
  <c r="F35" i="1"/>
  <c r="F36" i="1"/>
  <c r="F37" i="1"/>
  <c r="B79" i="1"/>
  <c r="B76" i="1"/>
  <c r="F25" i="1"/>
  <c r="F24" i="1"/>
  <c r="F14" i="1"/>
  <c r="F61" i="1" s="1"/>
  <c r="F38" i="1" l="1"/>
  <c r="B77" i="1" s="1"/>
  <c r="F51" i="1"/>
  <c r="B78" i="1" s="1"/>
  <c r="F58" i="1" l="1"/>
  <c r="F59" i="1" s="1"/>
  <c r="B80" i="1" s="1"/>
  <c r="B81" i="1" s="1"/>
  <c r="F60" i="1" l="1"/>
  <c r="F62" i="1" s="1"/>
  <c r="C77" i="1"/>
  <c r="C79" i="1"/>
  <c r="C75" i="1"/>
  <c r="C78" i="1"/>
  <c r="C80" i="1"/>
  <c r="C85" i="1" l="1"/>
  <c r="B85" i="1"/>
  <c r="D85" i="1"/>
  <c r="C81" i="1"/>
</calcChain>
</file>

<file path=xl/sharedStrings.xml><?xml version="1.0" encoding="utf-8"?>
<sst xmlns="http://schemas.openxmlformats.org/spreadsheetml/2006/main" count="137" uniqueCount="99">
  <si>
    <t>RUBRO o CULTIVO</t>
  </si>
  <si>
    <t>RENDIMIENTO (fardos/ha)</t>
  </si>
  <si>
    <t>VARIEDAD</t>
  </si>
  <si>
    <t>WL 903 HQ</t>
  </si>
  <si>
    <t>FECHA ESTIMADA  PRECIO VENTA</t>
  </si>
  <si>
    <t>NIVEL TECNOLOGICO</t>
  </si>
  <si>
    <t>Medio</t>
  </si>
  <si>
    <t>PRECIO ESPERADO ($/Kg)</t>
  </si>
  <si>
    <t>REGION</t>
  </si>
  <si>
    <t>B. O'Higgins</t>
  </si>
  <si>
    <t>INGRESO ESPERADO, con IVA ($)</t>
  </si>
  <si>
    <t>AREA</t>
  </si>
  <si>
    <t>DESTINO PRODUCCION</t>
  </si>
  <si>
    <t>local</t>
  </si>
  <si>
    <t>COMUNA/LOCALIDAD</t>
  </si>
  <si>
    <t>Todas</t>
  </si>
  <si>
    <t>FECHA DE COSECHA</t>
  </si>
  <si>
    <t>Marzo</t>
  </si>
  <si>
    <t>FECHA PRECIO INSUMOS</t>
  </si>
  <si>
    <t>CONTINGENCIA</t>
  </si>
  <si>
    <t>MANO DE OBRA</t>
  </si>
  <si>
    <t>Labores</t>
  </si>
  <si>
    <t>Unidad</t>
  </si>
  <si>
    <t>N°  de Unidades</t>
  </si>
  <si>
    <t>Epoca (mes)</t>
  </si>
  <si>
    <t xml:space="preserve"> Precio Unitario ($) </t>
  </si>
  <si>
    <t xml:space="preserve"> Sub Total ($) </t>
  </si>
  <si>
    <t>Riegos</t>
  </si>
  <si>
    <t>JH</t>
  </si>
  <si>
    <t>Subtotal Jornadas Hombre</t>
  </si>
  <si>
    <t>JORNADAS ANIMAL</t>
  </si>
  <si>
    <t>N° Jornadas</t>
  </si>
  <si>
    <t>Subtotal Jornadas Animal</t>
  </si>
  <si>
    <t>JORNADAS MAQUINARIA</t>
  </si>
  <si>
    <t>JM</t>
  </si>
  <si>
    <t>Septiembre</t>
  </si>
  <si>
    <t>Siega</t>
  </si>
  <si>
    <t>Rastrillado</t>
  </si>
  <si>
    <t>Enfardadura</t>
  </si>
  <si>
    <t>Subtotal Jornada Maquinaria</t>
  </si>
  <si>
    <t>INSUMOS</t>
  </si>
  <si>
    <t>Insumos</t>
  </si>
  <si>
    <t>Cantidad</t>
  </si>
  <si>
    <t>kg</t>
  </si>
  <si>
    <t>FERTILIZANTES</t>
  </si>
  <si>
    <t>Superfosfato triple</t>
  </si>
  <si>
    <t>INSECTICIDAS</t>
  </si>
  <si>
    <t>lt</t>
  </si>
  <si>
    <t>Subtotal Insumos</t>
  </si>
  <si>
    <t>OTROS</t>
  </si>
  <si>
    <t>Item</t>
  </si>
  <si>
    <t>Subtotal Otros</t>
  </si>
  <si>
    <t>TOTAL COSTOS DIRECTOS ($)</t>
  </si>
  <si>
    <t>Más Imprevistos (5%)</t>
  </si>
  <si>
    <t>TOTAL COSTOS ($)</t>
  </si>
  <si>
    <t>INGRESOS ESPERADOS ($)</t>
  </si>
  <si>
    <t>RESULTADO ECONOMICO ($)</t>
  </si>
  <si>
    <t>Fuente: INDAP</t>
  </si>
  <si>
    <t>Notas:</t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</si>
  <si>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</si>
  <si>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</si>
  <si>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</si>
  <si>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</si>
  <si>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</si>
  <si>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6. El precio esperado de venta considera al producto colocado en el predio del productor.</t>
  </si>
  <si>
    <t xml:space="preserve"> </t>
  </si>
  <si>
    <t>HERBICIDA</t>
  </si>
  <si>
    <t>Rango 480 SL</t>
  </si>
  <si>
    <t>Agosto - Noviembre</t>
  </si>
  <si>
    <t>Doñihue</t>
  </si>
  <si>
    <t>Manejo fitosanitario</t>
  </si>
  <si>
    <t>cosecha</t>
  </si>
  <si>
    <t>octubre-marzo</t>
  </si>
  <si>
    <t>Septiembre-febrero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</si>
  <si>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</si>
  <si>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</si>
  <si>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</si>
  <si>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</si>
  <si>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</si>
  <si>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</si>
  <si>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</si>
  <si>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</si>
  <si>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</si>
  <si>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unidades/ha</t>
  </si>
  <si>
    <t>ESCENARIOS COSTO UNITARIO  (unidades/ha)</t>
  </si>
  <si>
    <t xml:space="preserve">Costo unitario ($/uniad) </t>
  </si>
  <si>
    <t>MANTENCION ALFALFA</t>
  </si>
  <si>
    <t>Sulfato de potasio</t>
  </si>
  <si>
    <t>Diciembre-Enero</t>
  </si>
  <si>
    <t>Mancozeb 80%</t>
  </si>
  <si>
    <t>Septiembre-Octubre</t>
  </si>
  <si>
    <t>FUNGICIDA</t>
  </si>
  <si>
    <t>sequía</t>
  </si>
  <si>
    <t>7. Producción a base de 5 cortes al año.</t>
  </si>
  <si>
    <t>Octubre-Marzo</t>
  </si>
  <si>
    <t>Karate Zeon</t>
  </si>
  <si>
    <t>COSTOS DIRECTOS DE MANTENCIÓN POR HA. (INCLUYE IVA)</t>
  </si>
  <si>
    <t>Abril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</si>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</sst>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_-* #,##0.00\ _€_-;\-* #,##0.00\ _€_-;_-* &quot;-&quot;??\ _€_-;_-@_-"/>
    <numFmt numFmtId="168" formatCode="0.0"/>
    <numFmt numFmtId="169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</font>
    <font>
      <sz val="7"/>
      <name val="Calibri"/>
      <family val="2"/>
    </font>
    <font>
      <b/>
      <sz val="7"/>
      <color theme="0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i/>
      <sz val="8"/>
      <color theme="0"/>
      <name val="Arial Narrow"/>
      <family val="2"/>
    </font>
    <font>
      <b/>
      <i/>
      <sz val="8"/>
      <color theme="1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indexed="8"/>
      <name val="Arial Narrow"/>
      <family val="2"/>
    </font>
    <font>
      <sz val="8"/>
      <color theme="0"/>
      <name val="Arial Narrow"/>
      <family val="2"/>
    </font>
    <font>
      <b/>
      <sz val="8"/>
      <color indexed="8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A6A8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0070C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Fill="1" applyBorder="1" applyAlignment="1">
      <alignment vertical="center"/>
    </xf>
    <xf numFmtId="49" fontId="7" fillId="5" borderId="7" xfId="0" applyNumberFormat="1" applyFont="1" applyFill="1" applyBorder="1" applyAlignment="1">
      <alignment horizontal="center" vertical="center"/>
    </xf>
    <xf numFmtId="49" fontId="7" fillId="5" borderId="8" xfId="0" applyNumberFormat="1" applyFont="1" applyFill="1" applyBorder="1" applyAlignment="1">
      <alignment horizontal="center" vertical="center"/>
    </xf>
    <xf numFmtId="49" fontId="8" fillId="5" borderId="9" xfId="0" applyNumberFormat="1" applyFont="1" applyFill="1" applyBorder="1" applyAlignment="1">
      <alignment horizontal="center"/>
    </xf>
    <xf numFmtId="49" fontId="7" fillId="6" borderId="10" xfId="0" applyNumberFormat="1" applyFont="1" applyFill="1" applyBorder="1" applyAlignment="1">
      <alignment horizontal="left" vertical="center"/>
    </xf>
    <xf numFmtId="3" fontId="7" fillId="6" borderId="11" xfId="0" applyNumberFormat="1" applyFont="1" applyFill="1" applyBorder="1" applyAlignment="1">
      <alignment horizontal="right" vertical="center"/>
    </xf>
    <xf numFmtId="9" fontId="8" fillId="6" borderId="12" xfId="0" applyNumberFormat="1" applyFont="1" applyFill="1" applyBorder="1" applyAlignment="1">
      <alignment horizontal="right"/>
    </xf>
    <xf numFmtId="169" fontId="7" fillId="6" borderId="11" xfId="0" applyNumberFormat="1" applyFont="1" applyFill="1" applyBorder="1" applyAlignment="1">
      <alignment horizontal="right" vertical="center"/>
    </xf>
    <xf numFmtId="49" fontId="7" fillId="5" borderId="13" xfId="0" applyNumberFormat="1" applyFont="1" applyFill="1" applyBorder="1" applyAlignment="1">
      <alignment horizontal="left" vertical="center"/>
    </xf>
    <xf numFmtId="169" fontId="7" fillId="5" borderId="14" xfId="0" applyNumberFormat="1" applyFont="1" applyFill="1" applyBorder="1" applyAlignment="1">
      <alignment horizontal="right" vertical="center"/>
    </xf>
    <xf numFmtId="9" fontId="7" fillId="5" borderId="15" xfId="0" applyNumberFormat="1" applyFont="1" applyFill="1" applyBorder="1" applyAlignment="1">
      <alignment horizontal="right" vertical="center"/>
    </xf>
    <xf numFmtId="49" fontId="7" fillId="5" borderId="19" xfId="0" applyNumberFormat="1" applyFont="1" applyFill="1" applyBorder="1" applyAlignment="1">
      <alignment vertical="center"/>
    </xf>
    <xf numFmtId="0" fontId="7" fillId="5" borderId="20" xfId="0" applyNumberFormat="1" applyFont="1" applyFill="1" applyBorder="1" applyAlignment="1">
      <alignment vertical="center"/>
    </xf>
    <xf numFmtId="0" fontId="7" fillId="5" borderId="21" xfId="0" applyNumberFormat="1" applyFont="1" applyFill="1" applyBorder="1" applyAlignment="1">
      <alignment vertical="center"/>
    </xf>
    <xf numFmtId="49" fontId="7" fillId="5" borderId="13" xfId="0" applyNumberFormat="1" applyFont="1" applyFill="1" applyBorder="1" applyAlignment="1">
      <alignment vertical="center"/>
    </xf>
    <xf numFmtId="169" fontId="7" fillId="5" borderId="14" xfId="0" applyNumberFormat="1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/>
    </xf>
    <xf numFmtId="17" fontId="10" fillId="2" borderId="0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9" fillId="3" borderId="3" xfId="0" applyFont="1" applyFill="1" applyBorder="1" applyAlignment="1">
      <alignment horizontal="center" vertical="center" wrapText="1"/>
    </xf>
    <xf numFmtId="3" fontId="9" fillId="3" borderId="3" xfId="1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66" fontId="14" fillId="0" borderId="2" xfId="1" applyNumberFormat="1" applyFont="1" applyFill="1" applyBorder="1" applyAlignment="1">
      <alignment horizontal="right" vertical="center"/>
    </xf>
    <xf numFmtId="166" fontId="14" fillId="0" borderId="2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166" fontId="10" fillId="0" borderId="0" xfId="1" applyNumberFormat="1" applyFont="1" applyBorder="1" applyAlignment="1">
      <alignment horizontal="center" vertical="center"/>
    </xf>
    <xf numFmtId="165" fontId="10" fillId="0" borderId="0" xfId="1" applyNumberFormat="1" applyFont="1" applyBorder="1" applyAlignment="1">
      <alignment vertical="center"/>
    </xf>
    <xf numFmtId="0" fontId="14" fillId="0" borderId="2" xfId="0" applyFont="1" applyFill="1" applyBorder="1" applyAlignment="1">
      <alignment vertical="center"/>
    </xf>
    <xf numFmtId="2" fontId="14" fillId="0" borderId="2" xfId="2" applyNumberFormat="1" applyFont="1" applyFill="1" applyBorder="1" applyAlignment="1">
      <alignment horizontal="center" vertical="center"/>
    </xf>
    <xf numFmtId="165" fontId="14" fillId="0" borderId="2" xfId="1" applyNumberFormat="1" applyFont="1" applyFill="1" applyBorder="1" applyAlignment="1">
      <alignment vertical="center"/>
    </xf>
    <xf numFmtId="165" fontId="14" fillId="0" borderId="2" xfId="1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165" fontId="10" fillId="0" borderId="0" xfId="1" applyNumberFormat="1" applyFont="1" applyFill="1" applyBorder="1" applyAlignment="1">
      <alignment vertical="center"/>
    </xf>
    <xf numFmtId="168" fontId="14" fillId="0" borderId="2" xfId="2" applyNumberFormat="1" applyFont="1" applyFill="1" applyBorder="1" applyAlignment="1">
      <alignment horizontal="center" vertical="center"/>
    </xf>
    <xf numFmtId="164" fontId="14" fillId="0" borderId="2" xfId="3" applyNumberFormat="1" applyFont="1" applyFill="1" applyBorder="1" applyAlignment="1">
      <alignment horizontal="center" vertical="center"/>
    </xf>
    <xf numFmtId="0" fontId="14" fillId="0" borderId="2" xfId="3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165" fontId="16" fillId="4" borderId="1" xfId="1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center" vertical="center"/>
    </xf>
    <xf numFmtId="165" fontId="16" fillId="3" borderId="1" xfId="1" applyNumberFormat="1" applyFont="1" applyFill="1" applyBorder="1" applyAlignment="1">
      <alignment vertical="center"/>
    </xf>
    <xf numFmtId="49" fontId="15" fillId="6" borderId="11" xfId="0" applyNumberFormat="1" applyFont="1" applyFill="1" applyBorder="1" applyAlignment="1">
      <alignment horizontal="center" wrapText="1"/>
    </xf>
    <xf numFmtId="0" fontId="15" fillId="6" borderId="11" xfId="0" applyNumberFormat="1" applyFont="1" applyFill="1" applyBorder="1" applyAlignment="1">
      <alignment wrapText="1"/>
    </xf>
    <xf numFmtId="49" fontId="15" fillId="6" borderId="11" xfId="0" applyNumberFormat="1" applyFont="1" applyFill="1" applyBorder="1" applyAlignment="1">
      <alignment horizontal="right" wrapText="1"/>
    </xf>
    <xf numFmtId="3" fontId="15" fillId="6" borderId="11" xfId="0" applyNumberFormat="1" applyFont="1" applyFill="1" applyBorder="1" applyAlignment="1">
      <alignment horizontal="right" wrapText="1"/>
    </xf>
    <xf numFmtId="0" fontId="16" fillId="4" borderId="22" xfId="0" applyFont="1" applyFill="1" applyBorder="1" applyAlignment="1">
      <alignment horizontal="center" vertical="center"/>
    </xf>
    <xf numFmtId="165" fontId="16" fillId="4" borderId="22" xfId="1" applyNumberFormat="1" applyFont="1" applyFill="1" applyBorder="1" applyAlignment="1">
      <alignment vertical="center"/>
    </xf>
    <xf numFmtId="0" fontId="9" fillId="3" borderId="2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right" vertical="center"/>
    </xf>
    <xf numFmtId="0" fontId="10" fillId="0" borderId="25" xfId="0" applyFont="1" applyBorder="1" applyAlignment="1">
      <alignment vertical="center"/>
    </xf>
    <xf numFmtId="3" fontId="10" fillId="0" borderId="23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vertical="center" wrapText="1"/>
    </xf>
    <xf numFmtId="0" fontId="10" fillId="0" borderId="23" xfId="0" applyFont="1" applyFill="1" applyBorder="1" applyAlignment="1">
      <alignment horizontal="right" vertical="center"/>
    </xf>
    <xf numFmtId="17" fontId="10" fillId="0" borderId="23" xfId="0" applyNumberFormat="1" applyFont="1" applyBorder="1" applyAlignment="1">
      <alignment horizontal="right" vertical="center"/>
    </xf>
    <xf numFmtId="0" fontId="10" fillId="0" borderId="23" xfId="0" applyFont="1" applyBorder="1" applyAlignment="1">
      <alignment horizontal="right" vertical="center"/>
    </xf>
    <xf numFmtId="17" fontId="10" fillId="2" borderId="23" xfId="0" applyNumberFormat="1" applyFont="1" applyFill="1" applyBorder="1" applyAlignment="1">
      <alignment horizontal="right" vertical="center"/>
    </xf>
    <xf numFmtId="0" fontId="10" fillId="0" borderId="28" xfId="0" applyFont="1" applyBorder="1" applyAlignment="1">
      <alignment vertical="center" wrapText="1"/>
    </xf>
    <xf numFmtId="0" fontId="10" fillId="0" borderId="29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49" fontId="13" fillId="4" borderId="32" xfId="0" applyNumberFormat="1" applyFont="1" applyFill="1" applyBorder="1" applyAlignment="1">
      <alignment vertical="center"/>
    </xf>
    <xf numFmtId="0" fontId="9" fillId="3" borderId="30" xfId="0" applyFont="1" applyFill="1" applyBorder="1" applyAlignment="1">
      <alignment horizontal="center" vertical="center"/>
    </xf>
    <xf numFmtId="3" fontId="9" fillId="3" borderId="31" xfId="1" applyNumberFormat="1" applyFont="1" applyFill="1" applyBorder="1" applyAlignment="1">
      <alignment horizontal="center" vertical="center"/>
    </xf>
    <xf numFmtId="166" fontId="10" fillId="0" borderId="29" xfId="1" applyNumberFormat="1" applyFont="1" applyBorder="1" applyAlignment="1">
      <alignment horizontal="center" vertical="center"/>
    </xf>
    <xf numFmtId="165" fontId="10" fillId="0" borderId="29" xfId="1" applyNumberFormat="1" applyFont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165" fontId="10" fillId="0" borderId="29" xfId="1" applyNumberFormat="1" applyFont="1" applyFill="1" applyBorder="1" applyAlignment="1">
      <alignment vertical="center"/>
    </xf>
    <xf numFmtId="49" fontId="15" fillId="6" borderId="33" xfId="0" applyNumberFormat="1" applyFont="1" applyFill="1" applyBorder="1" applyAlignment="1">
      <alignment wrapText="1"/>
    </xf>
    <xf numFmtId="3" fontId="15" fillId="6" borderId="34" xfId="0" applyNumberFormat="1" applyFont="1" applyFill="1" applyBorder="1" applyAlignment="1">
      <alignment horizontal="right" wrapText="1"/>
    </xf>
    <xf numFmtId="166" fontId="10" fillId="0" borderId="29" xfId="1" applyNumberFormat="1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vertical="center"/>
    </xf>
    <xf numFmtId="0" fontId="9" fillId="3" borderId="35" xfId="0" applyFont="1" applyFill="1" applyBorder="1" applyAlignment="1">
      <alignment vertical="center"/>
    </xf>
    <xf numFmtId="0" fontId="9" fillId="4" borderId="37" xfId="0" applyFont="1" applyFill="1" applyBorder="1" applyAlignment="1">
      <alignment vertical="center"/>
    </xf>
    <xf numFmtId="41" fontId="9" fillId="3" borderId="31" xfId="4" applyFont="1" applyFill="1" applyBorder="1" applyAlignment="1">
      <alignment horizontal="center" vertical="center"/>
    </xf>
    <xf numFmtId="49" fontId="17" fillId="6" borderId="33" xfId="0" applyNumberFormat="1" applyFont="1" applyFill="1" applyBorder="1" applyAlignment="1">
      <alignment wrapText="1"/>
    </xf>
    <xf numFmtId="0" fontId="18" fillId="0" borderId="0" xfId="0" applyFont="1"/>
    <xf numFmtId="3" fontId="19" fillId="4" borderId="36" xfId="1" applyNumberFormat="1" applyFont="1" applyFill="1" applyBorder="1" applyAlignment="1">
      <alignment horizontal="right" vertical="center"/>
    </xf>
    <xf numFmtId="3" fontId="19" fillId="3" borderId="36" xfId="1" applyNumberFormat="1" applyFont="1" applyFill="1" applyBorder="1" applyAlignment="1">
      <alignment horizontal="right" vertical="center"/>
    </xf>
    <xf numFmtId="3" fontId="19" fillId="7" borderId="36" xfId="1" applyNumberFormat="1" applyFont="1" applyFill="1" applyBorder="1" applyAlignment="1">
      <alignment horizontal="right" vertical="center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5" xfId="0" applyNumberFormat="1" applyFont="1" applyFill="1" applyBorder="1" applyAlignment="1">
      <alignment horizontal="center" vertical="center"/>
    </xf>
    <xf numFmtId="49" fontId="6" fillId="4" borderId="6" xfId="0" applyNumberFormat="1" applyFont="1" applyFill="1" applyBorder="1" applyAlignment="1">
      <alignment horizontal="center" vertical="center"/>
    </xf>
    <xf numFmtId="49" fontId="6" fillId="4" borderId="16" xfId="0" applyNumberFormat="1" applyFont="1" applyFill="1" applyBorder="1" applyAlignment="1">
      <alignment horizontal="center" vertical="center"/>
    </xf>
    <xf numFmtId="49" fontId="6" fillId="4" borderId="17" xfId="0" applyNumberFormat="1" applyFont="1" applyFill="1" applyBorder="1" applyAlignment="1">
      <alignment horizontal="center" vertical="center"/>
    </xf>
    <xf numFmtId="49" fontId="6" fillId="4" borderId="18" xfId="0" applyNumberFormat="1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3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10" fillId="0" borderId="23" xfId="0" applyFont="1" applyBorder="1" applyAlignment="1">
      <alignment vertical="center" wrapText="1"/>
    </xf>
  </cellXfs>
  <cellStyles count="5">
    <cellStyle name="Millares" xfId="1" builtinId="3"/>
    <cellStyle name="Millares [0]" xfId="4" builtinId="6"/>
    <cellStyle name="Millares 3" xfId="2"/>
    <cellStyle name="Millares 6 2" xfId="3"/>
    <cellStyle name="Normal" xfId="0" builtinId="0"/>
  </cellStyles>
  <dxfs count="0"/>
  <tableStyles count="0" defaultTableStyle="TableStyleMedium2" defaultPivotStyle="PivotStyleLight16"/>
  <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31751</xdr:colOff>
      <xdr:row>0</xdr:row>
      <xdr:rowOff>31750</xdr:rowOff>
    </xdr:from>
    <xdr:to>
      <xdr:col>5</xdr:col>
      <xdr:colOff>812801</xdr:colOff>
      <xdr:row>9</xdr:row>
      <xdr:rowOff>69850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31750"/>
          <a:ext cx="5622925" cy="175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showGridLines="0" tabSelected="1" topLeftCell="A13" zoomScale="120" zoomScaleNormal="120" workbookViewId="0">
      <selection activeCell="I15" sqref="I15"/>
    </sheetView>
  </sheetViews>
  <sheetFormatPr baseColWidth="10" defaultColWidth="11.42578125" defaultRowHeight="9" x14ac:dyDescent="0.25"/>
  <cols>
    <col min="1" max="1" width="21" style="1" customWidth="1"/>
    <col min="2" max="2" width="16.85546875" style="1" bestFit="1" customWidth="1"/>
    <col min="3" max="3" width="8.85546875" style="1" customWidth="1"/>
    <col min="4" max="4" width="13.140625" style="1" bestFit="1" customWidth="1"/>
    <col min="5" max="5" width="12.85546875" style="1" customWidth="1"/>
    <col min="6" max="6" width="12.28515625" style="1" customWidth="1"/>
    <col min="7" max="16384" width="11.42578125" style="1"/>
  </cols>
  <sheetData>
    <row r="1" spans="1:8" ht="15" customHeight="1" x14ac:dyDescent="0.15">
      <c r="A1" s="4"/>
      <c r="B1" s="4"/>
      <c r="C1" s="4"/>
      <c r="D1" s="4"/>
      <c r="E1" s="4"/>
      <c r="F1" s="2"/>
      <c r="G1" s="2"/>
      <c r="H1" s="2"/>
    </row>
    <row r="2" spans="1:8" ht="15" customHeight="1" x14ac:dyDescent="0.15">
      <c r="A2" s="4"/>
      <c r="B2" s="4"/>
      <c r="C2" s="4"/>
      <c r="D2" s="4"/>
      <c r="E2" s="4"/>
      <c r="F2" s="2"/>
      <c r="G2" s="2"/>
      <c r="H2" s="2"/>
    </row>
    <row r="3" spans="1:8" ht="15" customHeight="1" x14ac:dyDescent="0.15">
      <c r="A3" s="4"/>
      <c r="B3" s="4"/>
      <c r="C3" s="4"/>
      <c r="D3" s="4"/>
      <c r="E3" s="4"/>
      <c r="F3" s="2"/>
      <c r="G3" s="2"/>
      <c r="H3" s="2"/>
    </row>
    <row r="4" spans="1:8" ht="15" customHeight="1" x14ac:dyDescent="0.15">
      <c r="A4" s="4"/>
      <c r="B4" s="4"/>
      <c r="C4" s="4"/>
      <c r="D4" s="4"/>
      <c r="E4" s="4"/>
      <c r="F4" s="2"/>
      <c r="G4" s="2"/>
      <c r="H4" s="2"/>
    </row>
    <row r="5" spans="1:8" ht="15" customHeight="1" x14ac:dyDescent="0.15">
      <c r="A5" s="4"/>
      <c r="B5" s="4"/>
      <c r="C5" s="4"/>
      <c r="D5" s="4"/>
      <c r="E5" s="4"/>
      <c r="F5" s="2"/>
      <c r="G5" s="2"/>
      <c r="H5" s="2"/>
    </row>
    <row r="6" spans="1:8" ht="15" customHeight="1" x14ac:dyDescent="0.15">
      <c r="A6" s="4"/>
      <c r="B6" s="4"/>
      <c r="C6" s="4"/>
      <c r="D6" s="4"/>
      <c r="E6" s="4"/>
      <c r="F6" s="2"/>
      <c r="G6" s="2"/>
      <c r="H6" s="2"/>
    </row>
    <row r="7" spans="1:8" ht="15" customHeight="1" x14ac:dyDescent="0.15">
      <c r="A7" s="4"/>
      <c r="B7" s="4"/>
      <c r="C7" s="4"/>
      <c r="D7" s="4"/>
      <c r="E7" s="4"/>
      <c r="F7" s="2"/>
      <c r="G7" s="2"/>
      <c r="H7" s="2"/>
    </row>
    <row r="8" spans="1:8" ht="15" customHeight="1" x14ac:dyDescent="0.15">
      <c r="A8" s="4"/>
      <c r="B8" s="4"/>
      <c r="C8" s="4"/>
      <c r="D8" s="4"/>
      <c r="E8" s="4"/>
      <c r="F8" s="2"/>
      <c r="G8" s="2"/>
      <c r="H8" s="2"/>
    </row>
    <row r="9" spans="1:8" ht="15" customHeight="1" x14ac:dyDescent="0.15">
      <c r="A9" s="4"/>
      <c r="B9" s="4"/>
      <c r="C9" s="4"/>
      <c r="D9" s="4"/>
      <c r="E9" s="4"/>
      <c r="F9" s="2"/>
      <c r="G9" s="2"/>
      <c r="H9" s="2"/>
    </row>
    <row r="10" spans="1:8" ht="15" customHeight="1" x14ac:dyDescent="0.15">
      <c r="A10" s="4"/>
      <c r="B10" s="4"/>
      <c r="C10" s="4"/>
      <c r="D10" s="4"/>
      <c r="E10" s="4"/>
      <c r="F10" s="2"/>
      <c r="G10" s="2"/>
      <c r="H10" s="2"/>
    </row>
    <row r="11" spans="1:8" ht="15" customHeight="1" x14ac:dyDescent="0.25">
      <c r="A11" s="56" t="s">
        <v>0</v>
      </c>
      <c r="B11" s="57" t="s">
        <v>86</v>
      </c>
      <c r="C11" s="58"/>
      <c r="D11" s="97" t="s">
        <v>1</v>
      </c>
      <c r="E11" s="98"/>
      <c r="F11" s="59">
        <v>600</v>
      </c>
      <c r="G11" s="2"/>
      <c r="H11" s="2"/>
    </row>
    <row r="12" spans="1:8" ht="15" customHeight="1" x14ac:dyDescent="0.25">
      <c r="A12" s="60" t="s">
        <v>2</v>
      </c>
      <c r="B12" s="61" t="s">
        <v>3</v>
      </c>
      <c r="C12" s="23"/>
      <c r="D12" s="99" t="s">
        <v>4</v>
      </c>
      <c r="E12" s="99"/>
      <c r="F12" s="62" t="s">
        <v>97</v>
      </c>
      <c r="G12" s="2"/>
      <c r="H12" s="2"/>
    </row>
    <row r="13" spans="1:8" ht="15" customHeight="1" x14ac:dyDescent="0.25">
      <c r="A13" s="60" t="s">
        <v>5</v>
      </c>
      <c r="B13" s="57" t="s">
        <v>6</v>
      </c>
      <c r="C13" s="23"/>
      <c r="D13" s="99" t="s">
        <v>7</v>
      </c>
      <c r="E13" s="99"/>
      <c r="F13" s="59">
        <v>5500</v>
      </c>
      <c r="G13" s="2"/>
      <c r="H13" s="2"/>
    </row>
    <row r="14" spans="1:8" ht="15" customHeight="1" x14ac:dyDescent="0.25">
      <c r="A14" s="60" t="s">
        <v>8</v>
      </c>
      <c r="B14" s="57" t="s">
        <v>9</v>
      </c>
      <c r="C14" s="23"/>
      <c r="D14" s="99" t="s">
        <v>10</v>
      </c>
      <c r="E14" s="99"/>
      <c r="F14" s="59">
        <f>F11*F13</f>
        <v>3300000</v>
      </c>
      <c r="G14" s="2"/>
      <c r="H14" s="2"/>
    </row>
    <row r="15" spans="1:8" ht="15" customHeight="1" x14ac:dyDescent="0.25">
      <c r="A15" s="60" t="s">
        <v>11</v>
      </c>
      <c r="B15" s="57" t="s">
        <v>69</v>
      </c>
      <c r="C15" s="23"/>
      <c r="D15" s="99" t="s">
        <v>12</v>
      </c>
      <c r="E15" s="99"/>
      <c r="F15" s="63" t="s">
        <v>13</v>
      </c>
      <c r="G15" s="2"/>
      <c r="H15" s="2"/>
    </row>
    <row r="16" spans="1:8" ht="15" customHeight="1" x14ac:dyDescent="0.25">
      <c r="A16" s="60" t="s">
        <v>14</v>
      </c>
      <c r="B16" s="57" t="s">
        <v>15</v>
      </c>
      <c r="C16" s="23"/>
      <c r="D16" s="99" t="s">
        <v>16</v>
      </c>
      <c r="E16" s="99"/>
      <c r="F16" s="62" t="s">
        <v>17</v>
      </c>
      <c r="G16" s="2"/>
      <c r="H16" s="2"/>
    </row>
    <row r="17" spans="1:8" ht="15" customHeight="1" x14ac:dyDescent="0.25">
      <c r="A17" s="60" t="s">
        <v>18</v>
      </c>
      <c r="B17" s="64" t="s">
        <v>98</v>
      </c>
      <c r="C17" s="23"/>
      <c r="D17" s="93" t="s">
        <v>19</v>
      </c>
      <c r="E17" s="93"/>
      <c r="F17" s="63" t="s">
        <v>92</v>
      </c>
      <c r="G17" s="2"/>
      <c r="H17" s="2"/>
    </row>
    <row r="18" spans="1:8" ht="15" customHeight="1" x14ac:dyDescent="0.25">
      <c r="A18" s="65"/>
      <c r="B18" s="22"/>
      <c r="C18" s="23"/>
      <c r="D18" s="23"/>
      <c r="E18" s="23"/>
      <c r="F18" s="66"/>
      <c r="G18" s="2"/>
      <c r="H18" s="2"/>
    </row>
    <row r="19" spans="1:8" ht="15" customHeight="1" x14ac:dyDescent="0.25">
      <c r="A19" s="94" t="s">
        <v>96</v>
      </c>
      <c r="B19" s="95"/>
      <c r="C19" s="95"/>
      <c r="D19" s="95"/>
      <c r="E19" s="95"/>
      <c r="F19" s="96"/>
      <c r="G19" s="2"/>
      <c r="H19" s="2"/>
    </row>
    <row r="20" spans="1:8" ht="15" customHeight="1" x14ac:dyDescent="0.25">
      <c r="A20" s="67"/>
      <c r="B20" s="24"/>
      <c r="C20" s="24"/>
      <c r="D20" s="25"/>
      <c r="E20" s="26"/>
      <c r="F20" s="66"/>
      <c r="G20" s="2"/>
      <c r="H20" s="2"/>
    </row>
    <row r="21" spans="1:8" ht="15" customHeight="1" x14ac:dyDescent="0.25">
      <c r="A21" s="68" t="s">
        <v>20</v>
      </c>
      <c r="B21" s="23"/>
      <c r="C21" s="23"/>
      <c r="D21" s="23"/>
      <c r="E21" s="23"/>
      <c r="F21" s="66"/>
      <c r="G21" s="2"/>
      <c r="H21" s="2"/>
    </row>
    <row r="22" spans="1:8" customFormat="1" ht="23.25" customHeight="1" x14ac:dyDescent="0.25">
      <c r="A22" s="69" t="s">
        <v>21</v>
      </c>
      <c r="B22" s="21" t="s">
        <v>22</v>
      </c>
      <c r="C22" s="27" t="s">
        <v>23</v>
      </c>
      <c r="D22" s="28" t="s">
        <v>24</v>
      </c>
      <c r="E22" s="27" t="s">
        <v>25</v>
      </c>
      <c r="F22" s="70" t="s">
        <v>26</v>
      </c>
    </row>
    <row r="23" spans="1:8" ht="15" customHeight="1" x14ac:dyDescent="0.25">
      <c r="A23" s="29" t="s">
        <v>27</v>
      </c>
      <c r="B23" s="30" t="s">
        <v>28</v>
      </c>
      <c r="C23" s="31">
        <v>9</v>
      </c>
      <c r="D23" s="31" t="s">
        <v>73</v>
      </c>
      <c r="E23" s="32">
        <v>25000</v>
      </c>
      <c r="F23" s="33">
        <f>C23*E23</f>
        <v>225000</v>
      </c>
      <c r="G23" s="2"/>
      <c r="H23" s="2"/>
    </row>
    <row r="24" spans="1:8" ht="15" customHeight="1" x14ac:dyDescent="0.25">
      <c r="A24" s="29" t="s">
        <v>70</v>
      </c>
      <c r="B24" s="30" t="s">
        <v>28</v>
      </c>
      <c r="C24" s="31">
        <v>2</v>
      </c>
      <c r="D24" s="31" t="s">
        <v>72</v>
      </c>
      <c r="E24" s="32">
        <v>25000</v>
      </c>
      <c r="F24" s="33">
        <f t="shared" ref="F24" si="0">C24*E24</f>
        <v>50000</v>
      </c>
      <c r="G24" s="2"/>
      <c r="H24" s="2"/>
    </row>
    <row r="25" spans="1:8" ht="16.5" customHeight="1" x14ac:dyDescent="0.25">
      <c r="A25" s="29" t="s">
        <v>71</v>
      </c>
      <c r="B25" s="30" t="s">
        <v>28</v>
      </c>
      <c r="C25" s="31">
        <v>4</v>
      </c>
      <c r="D25" s="31" t="s">
        <v>72</v>
      </c>
      <c r="E25" s="32">
        <v>25000</v>
      </c>
      <c r="F25" s="33">
        <f t="shared" ref="F25" si="1">C25*E25</f>
        <v>100000</v>
      </c>
      <c r="G25" s="2"/>
      <c r="H25" s="2"/>
    </row>
    <row r="26" spans="1:8" customFormat="1" ht="12.75" customHeight="1" x14ac:dyDescent="0.25">
      <c r="A26" s="69" t="s">
        <v>29</v>
      </c>
      <c r="B26" s="21"/>
      <c r="C26" s="27"/>
      <c r="D26" s="28"/>
      <c r="E26" s="27"/>
      <c r="F26" s="81">
        <f>SUM(F23:F23)</f>
        <v>225000</v>
      </c>
    </row>
    <row r="27" spans="1:8" ht="15" customHeight="1" x14ac:dyDescent="0.25">
      <c r="A27" s="67"/>
      <c r="B27" s="34"/>
      <c r="C27" s="34"/>
      <c r="D27" s="34"/>
      <c r="E27" s="35"/>
      <c r="F27" s="71"/>
      <c r="G27" s="3"/>
      <c r="H27" s="2"/>
    </row>
    <row r="28" spans="1:8" ht="15" customHeight="1" x14ac:dyDescent="0.25">
      <c r="A28" s="68" t="s">
        <v>30</v>
      </c>
      <c r="B28" s="34"/>
      <c r="C28" s="34"/>
      <c r="D28" s="34"/>
      <c r="E28" s="36"/>
      <c r="F28" s="72"/>
      <c r="G28" s="2"/>
      <c r="H28" s="2"/>
    </row>
    <row r="29" spans="1:8" customFormat="1" ht="22.5" customHeight="1" x14ac:dyDescent="0.25">
      <c r="A29" s="69" t="s">
        <v>21</v>
      </c>
      <c r="B29" s="21" t="s">
        <v>22</v>
      </c>
      <c r="C29" s="27" t="s">
        <v>31</v>
      </c>
      <c r="D29" s="28" t="s">
        <v>24</v>
      </c>
      <c r="E29" s="27" t="s">
        <v>25</v>
      </c>
      <c r="F29" s="70" t="s">
        <v>26</v>
      </c>
    </row>
    <row r="30" spans="1:8" ht="15" customHeight="1" x14ac:dyDescent="0.25">
      <c r="A30" s="37"/>
      <c r="B30" s="30"/>
      <c r="C30" s="38"/>
      <c r="D30" s="31"/>
      <c r="E30" s="39"/>
      <c r="F30" s="40"/>
      <c r="G30" s="2"/>
      <c r="H30" s="2"/>
    </row>
    <row r="31" spans="1:8" customFormat="1" ht="15" x14ac:dyDescent="0.25">
      <c r="A31" s="69" t="s">
        <v>32</v>
      </c>
      <c r="B31" s="21"/>
      <c r="C31" s="27"/>
      <c r="D31" s="28"/>
      <c r="E31" s="27"/>
      <c r="F31" s="70"/>
    </row>
    <row r="32" spans="1:8" ht="15" customHeight="1" x14ac:dyDescent="0.25">
      <c r="A32" s="73"/>
      <c r="B32" s="41"/>
      <c r="C32" s="41"/>
      <c r="D32" s="41"/>
      <c r="E32" s="42"/>
      <c r="F32" s="74"/>
      <c r="G32" s="2"/>
      <c r="H32" s="2"/>
    </row>
    <row r="33" spans="1:8" ht="15" customHeight="1" x14ac:dyDescent="0.25">
      <c r="A33" s="68" t="s">
        <v>33</v>
      </c>
      <c r="B33" s="34"/>
      <c r="C33" s="34"/>
      <c r="D33" s="34"/>
      <c r="E33" s="36"/>
      <c r="F33" s="72"/>
      <c r="G33" s="2"/>
      <c r="H33" s="2"/>
    </row>
    <row r="34" spans="1:8" customFormat="1" ht="22.5" customHeight="1" x14ac:dyDescent="0.25">
      <c r="A34" s="69" t="s">
        <v>21</v>
      </c>
      <c r="B34" s="21" t="s">
        <v>22</v>
      </c>
      <c r="C34" s="27" t="s">
        <v>31</v>
      </c>
      <c r="D34" s="28" t="s">
        <v>24</v>
      </c>
      <c r="E34" s="27" t="s">
        <v>25</v>
      </c>
      <c r="F34" s="70" t="s">
        <v>26</v>
      </c>
    </row>
    <row r="35" spans="1:8" ht="15" customHeight="1" x14ac:dyDescent="0.25">
      <c r="A35" s="37" t="s">
        <v>36</v>
      </c>
      <c r="B35" s="30" t="s">
        <v>34</v>
      </c>
      <c r="C35" s="43">
        <v>0.5</v>
      </c>
      <c r="D35" s="31" t="s">
        <v>94</v>
      </c>
      <c r="E35" s="32">
        <v>145000</v>
      </c>
      <c r="F35" s="33">
        <f t="shared" ref="F35:F37" si="2">+E35*C35</f>
        <v>72500</v>
      </c>
      <c r="G35" s="2"/>
      <c r="H35" s="2"/>
    </row>
    <row r="36" spans="1:8" ht="15" customHeight="1" x14ac:dyDescent="0.25">
      <c r="A36" s="37" t="s">
        <v>37</v>
      </c>
      <c r="B36" s="30" t="s">
        <v>34</v>
      </c>
      <c r="C36" s="43">
        <v>0.6</v>
      </c>
      <c r="D36" s="31" t="s">
        <v>94</v>
      </c>
      <c r="E36" s="32">
        <v>195000</v>
      </c>
      <c r="F36" s="33">
        <f t="shared" si="2"/>
        <v>117000</v>
      </c>
      <c r="G36" s="2"/>
      <c r="H36" s="2"/>
    </row>
    <row r="37" spans="1:8" ht="15" customHeight="1" x14ac:dyDescent="0.25">
      <c r="A37" s="37" t="s">
        <v>38</v>
      </c>
      <c r="B37" s="30" t="s">
        <v>34</v>
      </c>
      <c r="C37" s="43">
        <v>1</v>
      </c>
      <c r="D37" s="31" t="s">
        <v>94</v>
      </c>
      <c r="E37" s="32">
        <v>850000</v>
      </c>
      <c r="F37" s="33">
        <f t="shared" si="2"/>
        <v>850000</v>
      </c>
      <c r="G37" s="2"/>
      <c r="H37" s="2"/>
    </row>
    <row r="38" spans="1:8" customFormat="1" ht="15" x14ac:dyDescent="0.25">
      <c r="A38" s="69" t="s">
        <v>39</v>
      </c>
      <c r="B38" s="21"/>
      <c r="C38" s="27"/>
      <c r="D38" s="28"/>
      <c r="E38" s="27"/>
      <c r="F38" s="81">
        <f>SUM(F35:F37)</f>
        <v>1039500</v>
      </c>
    </row>
    <row r="39" spans="1:8" ht="15" customHeight="1" x14ac:dyDescent="0.25">
      <c r="A39" s="67"/>
      <c r="B39" s="34"/>
      <c r="C39" s="34"/>
      <c r="D39" s="34"/>
      <c r="E39" s="36"/>
      <c r="F39" s="72"/>
      <c r="G39" s="3"/>
      <c r="H39" s="2"/>
    </row>
    <row r="40" spans="1:8" ht="15" customHeight="1" x14ac:dyDescent="0.25">
      <c r="A40" s="68" t="s">
        <v>40</v>
      </c>
      <c r="B40" s="34"/>
      <c r="C40" s="34"/>
      <c r="D40" s="34"/>
      <c r="E40" s="36"/>
      <c r="F40" s="72"/>
      <c r="G40" s="2"/>
      <c r="H40" s="2"/>
    </row>
    <row r="41" spans="1:8" customFormat="1" ht="22.5" customHeight="1" x14ac:dyDescent="0.25">
      <c r="A41" s="69" t="s">
        <v>41</v>
      </c>
      <c r="B41" s="21" t="s">
        <v>22</v>
      </c>
      <c r="C41" s="27" t="s">
        <v>42</v>
      </c>
      <c r="D41" s="28" t="s">
        <v>24</v>
      </c>
      <c r="E41" s="27" t="s">
        <v>25</v>
      </c>
      <c r="F41" s="70" t="s">
        <v>26</v>
      </c>
    </row>
    <row r="42" spans="1:8" ht="15" customHeight="1" x14ac:dyDescent="0.25">
      <c r="A42" s="82" t="s">
        <v>44</v>
      </c>
      <c r="B42" s="50"/>
      <c r="C42" s="51"/>
      <c r="D42" s="52"/>
      <c r="E42" s="53"/>
      <c r="F42" s="76"/>
      <c r="G42" s="2"/>
      <c r="H42" s="2"/>
    </row>
    <row r="43" spans="1:8" ht="15" customHeight="1" x14ac:dyDescent="0.25">
      <c r="A43" s="75" t="s">
        <v>45</v>
      </c>
      <c r="B43" s="50" t="s">
        <v>43</v>
      </c>
      <c r="C43" s="51">
        <v>160</v>
      </c>
      <c r="D43" s="52" t="s">
        <v>35</v>
      </c>
      <c r="E43" s="53">
        <v>1300</v>
      </c>
      <c r="F43" s="76">
        <f t="shared" ref="F43" si="3">AVERAGE(C43*E43)</f>
        <v>208000</v>
      </c>
      <c r="G43" s="2"/>
      <c r="H43" s="2"/>
    </row>
    <row r="44" spans="1:8" ht="15" customHeight="1" x14ac:dyDescent="0.25">
      <c r="A44" s="75" t="s">
        <v>87</v>
      </c>
      <c r="B44" s="50" t="s">
        <v>43</v>
      </c>
      <c r="C44" s="51">
        <v>200</v>
      </c>
      <c r="D44" s="52" t="s">
        <v>35</v>
      </c>
      <c r="E44" s="53">
        <v>1668</v>
      </c>
      <c r="F44" s="76">
        <f t="shared" ref="F44" si="4">+E44*C44</f>
        <v>333600</v>
      </c>
      <c r="G44" s="2"/>
      <c r="H44" s="2"/>
    </row>
    <row r="45" spans="1:8" ht="15" customHeight="1" x14ac:dyDescent="0.25">
      <c r="A45" s="82" t="s">
        <v>46</v>
      </c>
      <c r="B45" s="50"/>
      <c r="C45" s="51"/>
      <c r="D45" s="52"/>
      <c r="E45" s="53"/>
      <c r="F45" s="76"/>
      <c r="G45" s="2"/>
      <c r="H45" s="2"/>
    </row>
    <row r="46" spans="1:8" ht="15" customHeight="1" x14ac:dyDescent="0.25">
      <c r="A46" s="75" t="s">
        <v>95</v>
      </c>
      <c r="B46" s="50" t="s">
        <v>47</v>
      </c>
      <c r="C46" s="51">
        <v>1</v>
      </c>
      <c r="D46" s="52" t="s">
        <v>88</v>
      </c>
      <c r="E46" s="53">
        <v>45370</v>
      </c>
      <c r="F46" s="76">
        <f t="shared" ref="F46" si="5">C46*E46</f>
        <v>45370</v>
      </c>
      <c r="G46" s="2"/>
      <c r="H46" s="2"/>
    </row>
    <row r="47" spans="1:8" ht="15" customHeight="1" x14ac:dyDescent="0.25">
      <c r="A47" s="82" t="s">
        <v>91</v>
      </c>
      <c r="B47" s="50"/>
      <c r="C47" s="51"/>
      <c r="D47" s="52"/>
      <c r="E47" s="53"/>
      <c r="F47" s="76"/>
      <c r="G47" s="2"/>
      <c r="H47" s="2"/>
    </row>
    <row r="48" spans="1:8" ht="15" customHeight="1" x14ac:dyDescent="0.25">
      <c r="A48" s="75" t="s">
        <v>89</v>
      </c>
      <c r="B48" s="50" t="s">
        <v>43</v>
      </c>
      <c r="C48" s="51">
        <v>2</v>
      </c>
      <c r="D48" s="52" t="s">
        <v>90</v>
      </c>
      <c r="E48" s="53">
        <v>4251</v>
      </c>
      <c r="F48" s="76">
        <f>C48*E48</f>
        <v>8502</v>
      </c>
      <c r="G48" s="2"/>
      <c r="H48" s="2"/>
    </row>
    <row r="49" spans="1:10" ht="15" customHeight="1" x14ac:dyDescent="0.25">
      <c r="A49" s="82" t="s">
        <v>66</v>
      </c>
      <c r="B49" s="50"/>
      <c r="C49" s="51"/>
      <c r="D49" s="52"/>
      <c r="E49" s="53"/>
      <c r="F49" s="76"/>
      <c r="G49" s="2"/>
      <c r="H49" s="2"/>
    </row>
    <row r="50" spans="1:10" ht="15" customHeight="1" x14ac:dyDescent="0.25">
      <c r="A50" s="75" t="s">
        <v>67</v>
      </c>
      <c r="B50" s="50" t="s">
        <v>47</v>
      </c>
      <c r="C50" s="51">
        <v>2</v>
      </c>
      <c r="D50" s="52" t="s">
        <v>68</v>
      </c>
      <c r="E50" s="53">
        <v>18870</v>
      </c>
      <c r="F50" s="76">
        <f>+C50*E50</f>
        <v>37740</v>
      </c>
      <c r="G50" s="2"/>
      <c r="H50" s="2"/>
    </row>
    <row r="51" spans="1:10" customFormat="1" ht="15" x14ac:dyDescent="0.25">
      <c r="A51" s="69" t="s">
        <v>48</v>
      </c>
      <c r="B51" s="21"/>
      <c r="C51" s="27"/>
      <c r="D51" s="28"/>
      <c r="E51" s="27"/>
      <c r="F51" s="81">
        <f>SUM(F42:F46)</f>
        <v>586970</v>
      </c>
    </row>
    <row r="52" spans="1:10" ht="15" customHeight="1" x14ac:dyDescent="0.25">
      <c r="A52" s="73" t="s">
        <v>65</v>
      </c>
      <c r="B52" s="34"/>
      <c r="C52" s="34"/>
      <c r="D52" s="34"/>
      <c r="E52" s="35"/>
      <c r="F52" s="77"/>
      <c r="G52" s="2"/>
      <c r="H52" s="2"/>
    </row>
    <row r="53" spans="1:10" ht="15" customHeight="1" x14ac:dyDescent="0.25">
      <c r="A53" s="68" t="s">
        <v>49</v>
      </c>
      <c r="B53" s="34"/>
      <c r="C53" s="34"/>
      <c r="D53" s="34"/>
      <c r="E53" s="35"/>
      <c r="F53" s="71"/>
      <c r="G53" s="2"/>
      <c r="H53" s="2"/>
    </row>
    <row r="54" spans="1:10" customFormat="1" ht="22.5" customHeight="1" x14ac:dyDescent="0.25">
      <c r="A54" s="69" t="s">
        <v>50</v>
      </c>
      <c r="B54" s="21" t="s">
        <v>22</v>
      </c>
      <c r="C54" s="27" t="s">
        <v>42</v>
      </c>
      <c r="D54" s="28" t="s">
        <v>24</v>
      </c>
      <c r="E54" s="27" t="s">
        <v>25</v>
      </c>
      <c r="F54" s="70" t="s">
        <v>26</v>
      </c>
    </row>
    <row r="55" spans="1:10" ht="15" customHeight="1" x14ac:dyDescent="0.25">
      <c r="A55" s="29" t="s">
        <v>65</v>
      </c>
      <c r="B55" s="44" t="s">
        <v>65</v>
      </c>
      <c r="C55" s="45" t="s">
        <v>65</v>
      </c>
      <c r="D55" s="31" t="s">
        <v>65</v>
      </c>
      <c r="E55" s="32" t="s">
        <v>65</v>
      </c>
      <c r="F55" s="33">
        <v>0</v>
      </c>
      <c r="G55" s="2"/>
      <c r="H55" s="2"/>
    </row>
    <row r="56" spans="1:10" customFormat="1" ht="15" x14ac:dyDescent="0.25">
      <c r="A56" s="69" t="s">
        <v>51</v>
      </c>
      <c r="B56" s="21"/>
      <c r="C56" s="27"/>
      <c r="D56" s="28"/>
      <c r="E56" s="27"/>
      <c r="F56" s="81">
        <f>+F55</f>
        <v>0</v>
      </c>
    </row>
    <row r="57" spans="1:10" ht="15" customHeight="1" x14ac:dyDescent="0.25">
      <c r="A57" s="73"/>
      <c r="B57" s="34"/>
      <c r="C57" s="34"/>
      <c r="D57" s="34"/>
      <c r="E57" s="35"/>
      <c r="F57" s="77"/>
      <c r="G57" s="3"/>
      <c r="H57" s="2"/>
    </row>
    <row r="58" spans="1:10" customFormat="1" ht="15" x14ac:dyDescent="0.25">
      <c r="A58" s="78" t="s">
        <v>52</v>
      </c>
      <c r="B58" s="46"/>
      <c r="C58" s="46"/>
      <c r="D58" s="46"/>
      <c r="E58" s="47"/>
      <c r="F58" s="84">
        <f>+F26+F31+F51+F56+F38</f>
        <v>1851470</v>
      </c>
      <c r="G58" s="2"/>
      <c r="H58" s="2"/>
      <c r="I58" s="2"/>
      <c r="J58" s="2"/>
    </row>
    <row r="59" spans="1:10" ht="15" customHeight="1" x14ac:dyDescent="0.25">
      <c r="A59" s="79" t="s">
        <v>53</v>
      </c>
      <c r="B59" s="48"/>
      <c r="C59" s="48"/>
      <c r="D59" s="48"/>
      <c r="E59" s="49"/>
      <c r="F59" s="85">
        <f>F58*0.05</f>
        <v>92573.5</v>
      </c>
      <c r="G59" s="2"/>
      <c r="H59" s="2"/>
    </row>
    <row r="60" spans="1:10" customFormat="1" ht="15" x14ac:dyDescent="0.25">
      <c r="A60" s="78" t="s">
        <v>54</v>
      </c>
      <c r="B60" s="46"/>
      <c r="C60" s="46"/>
      <c r="D60" s="46"/>
      <c r="E60" s="47"/>
      <c r="F60" s="84">
        <f>+F58+F59</f>
        <v>1944043.5</v>
      </c>
      <c r="H60" s="83"/>
    </row>
    <row r="61" spans="1:10" ht="15" customHeight="1" x14ac:dyDescent="0.25">
      <c r="A61" s="79" t="s">
        <v>55</v>
      </c>
      <c r="B61" s="48"/>
      <c r="C61" s="48"/>
      <c r="D61" s="48"/>
      <c r="E61" s="49"/>
      <c r="F61" s="85">
        <f>F14</f>
        <v>3300000</v>
      </c>
      <c r="G61" s="2"/>
      <c r="H61" s="2"/>
    </row>
    <row r="62" spans="1:10" customFormat="1" ht="15" x14ac:dyDescent="0.25">
      <c r="A62" s="80" t="s">
        <v>56</v>
      </c>
      <c r="B62" s="54"/>
      <c r="C62" s="54"/>
      <c r="D62" s="54"/>
      <c r="E62" s="55"/>
      <c r="F62" s="86">
        <f>F61-F60</f>
        <v>1355956.5</v>
      </c>
    </row>
    <row r="63" spans="1:10" ht="15" customHeight="1" x14ac:dyDescent="0.25">
      <c r="A63" s="5" t="s">
        <v>57</v>
      </c>
      <c r="B63" s="2"/>
      <c r="C63" s="2"/>
      <c r="D63" s="2"/>
      <c r="E63" s="2"/>
      <c r="F63" s="2"/>
      <c r="G63" s="2"/>
      <c r="H63" s="2"/>
    </row>
    <row r="64" spans="1:10" ht="15" customHeight="1" x14ac:dyDescent="0.25">
      <c r="A64" s="5" t="s">
        <v>58</v>
      </c>
      <c r="B64" s="2"/>
      <c r="C64" s="2"/>
      <c r="D64" s="2"/>
      <c r="E64" s="2"/>
      <c r="F64" s="2"/>
      <c r="G64" s="2"/>
      <c r="H64" s="2"/>
    </row>
    <row r="65" spans="1:8" ht="15" customHeight="1" x14ac:dyDescent="0.25">
      <c r="A65" s="5" t="s">
        <v>59</v>
      </c>
      <c r="B65" s="2"/>
      <c r="C65" s="2"/>
      <c r="D65" s="2"/>
      <c r="E65" s="2"/>
      <c r="F65" s="2"/>
      <c r="G65" s="2"/>
      <c r="H65" s="2"/>
    </row>
    <row r="66" spans="1:8" ht="15" customHeight="1" x14ac:dyDescent="0.25">
      <c r="A66" s="5" t="s">
        <v>60</v>
      </c>
      <c r="B66" s="2"/>
      <c r="C66" s="2"/>
      <c r="D66" s="2"/>
      <c r="E66" s="2"/>
      <c r="F66" s="2"/>
      <c r="G66" s="2"/>
      <c r="H66" s="2"/>
    </row>
    <row r="67" spans="1:8" ht="15" customHeight="1" x14ac:dyDescent="0.25">
      <c r="A67" s="5" t="s">
        <v>61</v>
      </c>
      <c r="B67" s="2"/>
      <c r="C67" s="2"/>
      <c r="D67" s="2"/>
      <c r="E67" s="2"/>
      <c r="F67" s="2"/>
      <c r="G67" s="2"/>
      <c r="H67" s="2"/>
    </row>
    <row r="68" spans="1:8" ht="15" customHeight="1" x14ac:dyDescent="0.25">
      <c r="A68" s="2" t="s">
        <v>62</v>
      </c>
      <c r="B68" s="2"/>
      <c r="C68" s="2"/>
      <c r="D68" s="2"/>
      <c r="E68" s="2"/>
      <c r="F68" s="2"/>
      <c r="G68" s="2"/>
      <c r="H68" s="2"/>
    </row>
    <row r="69" spans="1:8" ht="15" customHeight="1" x14ac:dyDescent="0.25">
      <c r="A69" s="2" t="s">
        <v>63</v>
      </c>
      <c r="B69" s="2"/>
      <c r="C69" s="2"/>
      <c r="D69" s="2"/>
      <c r="E69" s="2"/>
      <c r="F69" s="2"/>
      <c r="G69" s="2"/>
      <c r="H69" s="2"/>
    </row>
    <row r="70" spans="1:8" ht="15" customHeight="1" x14ac:dyDescent="0.25">
      <c r="A70" s="5" t="s">
        <v>64</v>
      </c>
      <c r="B70" s="2"/>
      <c r="C70" s="2"/>
      <c r="D70" s="2"/>
      <c r="E70" s="2"/>
      <c r="F70" s="2"/>
      <c r="G70" s="2"/>
      <c r="H70" s="2"/>
    </row>
    <row r="71" spans="1:8" ht="15" customHeight="1" x14ac:dyDescent="0.25">
      <c r="A71" s="5" t="s">
        <v>93</v>
      </c>
      <c r="B71" s="2"/>
      <c r="C71" s="2"/>
      <c r="D71" s="2"/>
      <c r="E71" s="2"/>
      <c r="F71" s="2"/>
      <c r="G71" s="2"/>
      <c r="H71" s="2"/>
    </row>
    <row r="72" spans="1:8" ht="15" customHeight="1" thickBot="1" x14ac:dyDescent="0.3">
      <c r="A72" s="2"/>
      <c r="B72" s="2"/>
      <c r="C72" s="2"/>
      <c r="D72" s="2"/>
      <c r="E72" s="2"/>
      <c r="F72" s="2"/>
      <c r="G72" s="2"/>
      <c r="H72" s="2"/>
    </row>
    <row r="73" spans="1:8" ht="15" customHeight="1" thickBot="1" x14ac:dyDescent="0.3">
      <c r="A73" s="87" t="s">
        <v>74</v>
      </c>
      <c r="B73" s="88"/>
      <c r="C73" s="89"/>
      <c r="D73"/>
      <c r="E73" s="2"/>
      <c r="F73" s="2"/>
      <c r="G73" s="2"/>
      <c r="H73" s="2"/>
    </row>
    <row r="74" spans="1:8" ht="15" customHeight="1" x14ac:dyDescent="0.25">
      <c r="A74" s="6" t="s">
        <v>50</v>
      </c>
      <c r="B74" s="7" t="s">
        <v>75</v>
      </c>
      <c r="C74" s="8" t="s">
        <v>76</v>
      </c>
      <c r="D74"/>
      <c r="E74" s="2"/>
      <c r="F74" s="2"/>
      <c r="G74" s="2"/>
      <c r="H74" s="2"/>
    </row>
    <row r="75" spans="1:8" ht="15" customHeight="1" x14ac:dyDescent="0.25">
      <c r="A75" s="9" t="s">
        <v>77</v>
      </c>
      <c r="B75" s="10">
        <f>+F26</f>
        <v>225000</v>
      </c>
      <c r="C75" s="11">
        <f>(B75/B81)</f>
        <v>0.11573815092100563</v>
      </c>
      <c r="D75"/>
      <c r="E75" s="2"/>
      <c r="F75" s="2"/>
      <c r="G75" s="2"/>
      <c r="H75" s="2"/>
    </row>
    <row r="76" spans="1:8" ht="15" customHeight="1" x14ac:dyDescent="0.25">
      <c r="A76" s="9" t="s">
        <v>78</v>
      </c>
      <c r="B76" s="10">
        <f>+F31</f>
        <v>0</v>
      </c>
      <c r="C76" s="11">
        <v>0</v>
      </c>
      <c r="D76"/>
      <c r="E76" s="2"/>
      <c r="F76" s="2"/>
      <c r="G76" s="2"/>
      <c r="H76" s="2"/>
    </row>
    <row r="77" spans="1:8" ht="15" customHeight="1" x14ac:dyDescent="0.25">
      <c r="A77" s="9" t="s">
        <v>79</v>
      </c>
      <c r="B77" s="10">
        <f>+F38</f>
        <v>1039500</v>
      </c>
      <c r="C77" s="11">
        <f>(B77/B81)</f>
        <v>0.53471025725504595</v>
      </c>
      <c r="D77"/>
      <c r="E77" s="2"/>
      <c r="F77" s="2"/>
      <c r="G77" s="2"/>
      <c r="H77" s="2"/>
    </row>
    <row r="78" spans="1:8" ht="15" customHeight="1" x14ac:dyDescent="0.25">
      <c r="A78" s="9" t="s">
        <v>41</v>
      </c>
      <c r="B78" s="10">
        <f>+F51</f>
        <v>586970</v>
      </c>
      <c r="C78" s="11">
        <f>(B78/B81)</f>
        <v>0.30193254420490079</v>
      </c>
      <c r="D78"/>
      <c r="E78" s="2"/>
      <c r="F78" s="2"/>
      <c r="G78" s="2"/>
      <c r="H78" s="2"/>
    </row>
    <row r="79" spans="1:8" ht="15" customHeight="1" x14ac:dyDescent="0.25">
      <c r="A79" s="9" t="s">
        <v>80</v>
      </c>
      <c r="B79" s="12">
        <f>+F56</f>
        <v>0</v>
      </c>
      <c r="C79" s="11">
        <f>(B79/B81)</f>
        <v>0</v>
      </c>
      <c r="D79"/>
      <c r="E79" s="2"/>
      <c r="F79" s="2"/>
      <c r="G79" s="2"/>
      <c r="H79" s="2"/>
    </row>
    <row r="80" spans="1:8" ht="15" customHeight="1" x14ac:dyDescent="0.25">
      <c r="A80" s="9" t="s">
        <v>81</v>
      </c>
      <c r="B80" s="12">
        <f>+F59</f>
        <v>92573.5</v>
      </c>
      <c r="C80" s="11">
        <f>(B80/B81)</f>
        <v>4.7619047619047616E-2</v>
      </c>
      <c r="D80"/>
      <c r="E80" s="2"/>
      <c r="F80" s="2"/>
      <c r="G80" s="2"/>
      <c r="H80" s="2"/>
    </row>
    <row r="81" spans="1:8" ht="15" customHeight="1" thickBot="1" x14ac:dyDescent="0.3">
      <c r="A81" s="13" t="s">
        <v>82</v>
      </c>
      <c r="B81" s="14">
        <f>SUM(B75:B80)</f>
        <v>1944043.5</v>
      </c>
      <c r="C81" s="15">
        <f>SUM(C75:C80)</f>
        <v>1</v>
      </c>
      <c r="D81"/>
      <c r="E81" s="2"/>
      <c r="F81" s="2"/>
      <c r="G81" s="2"/>
      <c r="H81" s="2"/>
    </row>
    <row r="82" spans="1:8" ht="15.75" thickBot="1" x14ac:dyDescent="0.3">
      <c r="A82"/>
      <c r="B82"/>
      <c r="C82"/>
      <c r="D82"/>
      <c r="E82" s="2"/>
      <c r="F82" s="2"/>
      <c r="G82" s="2"/>
      <c r="H82" s="2"/>
    </row>
    <row r="83" spans="1:8" ht="9.75" thickBot="1" x14ac:dyDescent="0.3">
      <c r="A83" s="90" t="s">
        <v>84</v>
      </c>
      <c r="B83" s="91"/>
      <c r="C83" s="91"/>
      <c r="D83" s="92"/>
      <c r="E83" s="2"/>
      <c r="F83" s="2"/>
      <c r="G83" s="2"/>
      <c r="H83" s="2"/>
    </row>
    <row r="84" spans="1:8" ht="13.5" customHeight="1" x14ac:dyDescent="0.25">
      <c r="A84" s="16" t="s">
        <v>83</v>
      </c>
      <c r="B84" s="17">
        <v>500</v>
      </c>
      <c r="C84" s="17">
        <v>600</v>
      </c>
      <c r="D84" s="18">
        <v>700</v>
      </c>
      <c r="E84" s="2"/>
      <c r="F84" s="2"/>
      <c r="G84" s="2"/>
      <c r="H84" s="2"/>
    </row>
    <row r="85" spans="1:8" ht="13.5" customHeight="1" thickBot="1" x14ac:dyDescent="0.3">
      <c r="A85" s="19" t="s">
        <v>85</v>
      </c>
      <c r="B85" s="20">
        <f>($F60/B84)</f>
        <v>3888.087</v>
      </c>
      <c r="C85" s="20">
        <f>($F60/C84)</f>
        <v>3240.0725000000002</v>
      </c>
      <c r="D85" s="20">
        <f>($F60/D84)</f>
        <v>2777.2049999999999</v>
      </c>
      <c r="E85" s="2"/>
      <c r="F85" s="2"/>
      <c r="G85" s="2"/>
      <c r="H85" s="2"/>
    </row>
    <row r="86" spans="1:8" x14ac:dyDescent="0.25">
      <c r="A86" s="2"/>
      <c r="B86" s="2"/>
      <c r="C86" s="2"/>
      <c r="D86" s="2"/>
      <c r="E86" s="2"/>
      <c r="F86" s="2"/>
      <c r="G86" s="2"/>
      <c r="H86" s="2"/>
    </row>
    <row r="87" spans="1:8" x14ac:dyDescent="0.25">
      <c r="A87" s="2"/>
      <c r="B87" s="2"/>
      <c r="C87" s="2"/>
      <c r="D87" s="2"/>
      <c r="E87" s="2"/>
      <c r="F87" s="2"/>
      <c r="G87" s="2"/>
      <c r="H87" s="2"/>
    </row>
    <row r="88" spans="1:8" x14ac:dyDescent="0.25">
      <c r="A88" s="2"/>
      <c r="B88" s="2"/>
      <c r="C88" s="2"/>
      <c r="D88" s="2"/>
      <c r="E88" s="2"/>
      <c r="F88" s="2"/>
      <c r="G88" s="2"/>
      <c r="H88" s="2"/>
    </row>
    <row r="89" spans="1:8" x14ac:dyDescent="0.25">
      <c r="A89" s="2"/>
      <c r="B89" s="2"/>
      <c r="C89" s="2"/>
      <c r="D89" s="2"/>
      <c r="E89" s="2"/>
      <c r="F89" s="2"/>
      <c r="G89" s="2"/>
      <c r="H89" s="2"/>
    </row>
  </sheetData>
  <mergeCells count="10">
    <mergeCell ref="A73:C73"/>
    <mergeCell ref="A83:D83"/>
    <mergeCell ref="D17:E17"/>
    <mergeCell ref="A19:F19"/>
    <mergeCell ref="D11:E11"/>
    <mergeCell ref="D12:E12"/>
    <mergeCell ref="D13:E13"/>
    <mergeCell ref="D14:E14"/>
    <mergeCell ref="D15:E15"/>
    <mergeCell ref="D16:E16"/>
  </mergeCells>
  <pageMargins left="0.70866141732283472" right="0.70866141732283472" top="0.74803149606299213" bottom="0.74803149606299213" header="0.31496062992125984" footer="0.31496062992125984"/>
  <pageSetup paperSize="14" fitToHeight="2" orientation="portrait" verticalDpi="4294967292" r:id="rId1"/>
  <ignoredErrors>
    <ignoredError sqref="F46 F48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Hoja2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2022-06-20T19:47:26Z</cp:lastPrinted>
  <dcterms:created xsi:type="dcterms:W3CDTF">2017-03-29T19:46:22Z</dcterms:created>
  <dcterms:modified xsi:type="dcterms:W3CDTF">2022-06-20T19:47:28Z</dcterms:modified>
</cp:coreProperties>
</file>