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La Ligua/"/>
    </mc:Choice>
  </mc:AlternateContent>
  <xr:revisionPtr revIDLastSave="4" documentId="14_{AD1054A4-CBEA-4AEB-8D74-907CD7C230C8}" xr6:coauthVersionLast="47" xr6:coauthVersionMax="47" xr10:uidLastSave="{492BBBA7-31AA-4E19-AEF1-D2392D54AD76}"/>
  <bookViews>
    <workbookView xWindow="-120" yWindow="-120" windowWidth="20730" windowHeight="11040" activeTab="1" xr2:uid="{00000000-000D-0000-FFFF-FFFF00000000}"/>
  </bookViews>
  <sheets>
    <sheet name="Alstroemeria" sheetId="1" r:id="rId1"/>
    <sheet name="Al 22.06.22" sheetId="2" r:id="rId2"/>
  </sheets>
  <definedNames>
    <definedName name="_xlnm.Print_Area" localSheetId="0">Alstroemeria!$B$10:$G$78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2" i="2" l="1"/>
  <c r="D82" i="2"/>
  <c r="C82" i="2"/>
  <c r="E82" i="1"/>
  <c r="D82" i="1"/>
  <c r="C82" i="1"/>
  <c r="F46" i="2" l="1"/>
  <c r="F48" i="2"/>
  <c r="F50" i="2"/>
  <c r="F52" i="2"/>
  <c r="F44" i="2"/>
  <c r="G44" i="2" s="1"/>
  <c r="G39" i="2"/>
  <c r="G38" i="2"/>
  <c r="G37" i="2"/>
  <c r="G27" i="2"/>
  <c r="G26" i="2"/>
  <c r="G25" i="2"/>
  <c r="G24" i="2"/>
  <c r="G23" i="2"/>
  <c r="G22" i="2"/>
  <c r="G13" i="2"/>
  <c r="G67" i="2" s="1"/>
  <c r="F22" i="1"/>
  <c r="F23" i="1"/>
  <c r="F24" i="1"/>
  <c r="F25" i="1"/>
  <c r="F26" i="1"/>
  <c r="F27" i="1"/>
  <c r="G40" i="2" l="1"/>
  <c r="G28" i="2"/>
  <c r="G44" i="1"/>
  <c r="F56" i="1" l="1"/>
  <c r="F56" i="2" s="1"/>
  <c r="G56" i="2" s="1"/>
  <c r="F55" i="1"/>
  <c r="F55" i="2" s="1"/>
  <c r="G55" i="2" s="1"/>
  <c r="F54" i="1"/>
  <c r="F54" i="2" s="1"/>
  <c r="G54" i="2" s="1"/>
  <c r="F53" i="1"/>
  <c r="F53" i="2" s="1"/>
  <c r="G53" i="2" s="1"/>
  <c r="F51" i="1"/>
  <c r="F51" i="2" s="1"/>
  <c r="G51" i="2" s="1"/>
  <c r="F49" i="1"/>
  <c r="F49" i="2" s="1"/>
  <c r="G49" i="2" s="1"/>
  <c r="F47" i="1"/>
  <c r="F47" i="2" s="1"/>
  <c r="G47" i="2" s="1"/>
  <c r="F45" i="1"/>
  <c r="F45" i="2" s="1"/>
  <c r="G45" i="2" s="1"/>
  <c r="G57" i="2" l="1"/>
  <c r="G64" i="2" s="1"/>
  <c r="G65" i="2"/>
  <c r="G66" i="2" s="1"/>
  <c r="G68" i="2" s="1"/>
  <c r="G56" i="1"/>
  <c r="G55" i="1"/>
  <c r="G54" i="1"/>
  <c r="G53" i="1"/>
  <c r="G51" i="1"/>
  <c r="G49" i="1"/>
  <c r="G47" i="1"/>
  <c r="G45" i="1"/>
  <c r="G39" i="1"/>
  <c r="G38" i="1"/>
  <c r="G37" i="1"/>
  <c r="G27" i="1"/>
  <c r="G26" i="1"/>
  <c r="G25" i="1"/>
  <c r="G24" i="1"/>
  <c r="G23" i="1"/>
  <c r="G22" i="1"/>
  <c r="G13" i="1"/>
  <c r="G67" i="1" s="1"/>
  <c r="G57" i="1" l="1"/>
  <c r="G40" i="1"/>
  <c r="G28" i="1"/>
  <c r="G64" i="1" l="1"/>
  <c r="G65" i="1" s="1"/>
  <c r="G66" i="1" s="1"/>
  <c r="G68" i="1" s="1"/>
</calcChain>
</file>

<file path=xl/sharedStrings.xml><?xml version="1.0" encoding="utf-8"?>
<sst xmlns="http://schemas.openxmlformats.org/spreadsheetml/2006/main" count="300" uniqueCount="94">
  <si>
    <t>RUBRO O CULTIVO</t>
  </si>
  <si>
    <t>Alstroemerias</t>
  </si>
  <si>
    <t>VARIEDAD</t>
  </si>
  <si>
    <t>Rebeca</t>
  </si>
  <si>
    <t>FECHA ESTIMADA  PRECIO VENTA</t>
  </si>
  <si>
    <t>Todo el año</t>
  </si>
  <si>
    <t>NIVEL TECNOLÓGICO</t>
  </si>
  <si>
    <t>MEDIO</t>
  </si>
  <si>
    <t>PRECIO ESPERADO ($/vara)</t>
  </si>
  <si>
    <t>REGIÓN</t>
  </si>
  <si>
    <t>VALPARAISO</t>
  </si>
  <si>
    <t>INGRESO ESPERADO, CON IVA ($)</t>
  </si>
  <si>
    <t>ÁREA</t>
  </si>
  <si>
    <t>La Ligua</t>
  </si>
  <si>
    <t>DESTINO PRODUCCIÓN</t>
  </si>
  <si>
    <t>MERCADO INTERNO</t>
  </si>
  <si>
    <t>COMUNA/LOCALIDAD</t>
  </si>
  <si>
    <t>TODAS</t>
  </si>
  <si>
    <t>FECHA DE COSECHA</t>
  </si>
  <si>
    <t>FECHA PRECIO INSUMOS</t>
  </si>
  <si>
    <t>CONTINGENCIA</t>
  </si>
  <si>
    <t>COSTOS DIRECTOS DE PRODUCCIÓN POR HECTÁREA (INCLUYE IVA)</t>
  </si>
  <si>
    <t>Labores</t>
  </si>
  <si>
    <t>Unidad</t>
  </si>
  <si>
    <t>N° Jornadas</t>
  </si>
  <si>
    <t xml:space="preserve"> Precio Unitario ($) </t>
  </si>
  <si>
    <t xml:space="preserve"> Sub Total ($) </t>
  </si>
  <si>
    <t>Aplicación de pesticidas</t>
  </si>
  <si>
    <t>JH</t>
  </si>
  <si>
    <t>Enero - Diciembre</t>
  </si>
  <si>
    <t>Aplicación de fertilizantes</t>
  </si>
  <si>
    <t>Control de malezas</t>
  </si>
  <si>
    <t>Labores de manejo en general</t>
  </si>
  <si>
    <t>Riegos</t>
  </si>
  <si>
    <t>Cosecha, selección, embalaje</t>
  </si>
  <si>
    <t>Subtotal Jornadas Hombre</t>
  </si>
  <si>
    <t>JORNADAS ANIMAL</t>
  </si>
  <si>
    <t>Época (Mes)</t>
  </si>
  <si>
    <t>Subtotal Jornadas Animal</t>
  </si>
  <si>
    <t>MAQUINARIA</t>
  </si>
  <si>
    <t>Tiler</t>
  </si>
  <si>
    <t>Encamador</t>
  </si>
  <si>
    <t>Rotovator</t>
  </si>
  <si>
    <t>Subtotal Costo Maquinaria</t>
  </si>
  <si>
    <t>INSUMOS</t>
  </si>
  <si>
    <t>Insumos</t>
  </si>
  <si>
    <t>Unidad (Kg/l/u)</t>
  </si>
  <si>
    <t>Cantidad (Kg/l/u)</t>
  </si>
  <si>
    <t>PLANTINES</t>
  </si>
  <si>
    <t>u</t>
  </si>
  <si>
    <t>Enero-Diciembre</t>
  </si>
  <si>
    <t>Fungicida</t>
  </si>
  <si>
    <t>Phyton 27</t>
  </si>
  <si>
    <t>Lt</t>
  </si>
  <si>
    <t>Insecticida</t>
  </si>
  <si>
    <t>Karate zeon</t>
  </si>
  <si>
    <t>Acaricida</t>
  </si>
  <si>
    <t>Vertimec</t>
  </si>
  <si>
    <t>FERTILIZANTES</t>
  </si>
  <si>
    <t>Nitrato de Calcio</t>
  </si>
  <si>
    <t>Kg.</t>
  </si>
  <si>
    <t>Sulfato de Magnesio</t>
  </si>
  <si>
    <t>Acido Fosforico</t>
  </si>
  <si>
    <t>l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</si>
  <si>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</si>
  <si>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</si>
  <si>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</si>
  <si>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</si>
  <si>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</si>
  <si>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</si>
  <si>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</si>
  <si>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</si>
  <si>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</si>
  <si>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</si>
  <si>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</si>
  <si>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Precios de insumos y productos se expresan con IVA</t>
  </si>
  <si>
    <t>2.  Precio de Insumos corresponde a  precios  colocados en el predio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</si>
  <si>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</si>
  <si>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</si>
  <si>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</si>
  <si>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 costo de la mano de obra incluye impuestos e  imposiciones</t>
  </si>
  <si>
    <t>7. Costo total aplicado a 47 naves por 1 has.</t>
  </si>
  <si>
    <t>Nitrato de Potasio</t>
  </si>
  <si>
    <t>Sequia, heladas invernales</t>
  </si>
  <si>
    <t>Compra de agua</t>
  </si>
  <si>
    <t>m³</t>
  </si>
  <si>
    <t>Diciembre-Mayo</t>
  </si>
  <si>
    <t>RENDIMIENTO (Unidades/ha)</t>
  </si>
  <si>
    <t>MANO DE OBRA</t>
  </si>
  <si>
    <t xml:space="preserve"> </t>
  </si>
  <si>
    <t>JM</t>
  </si>
  <si>
    <t>ESCENARIOS COSTO UNITARIO  ($/unidades)</t>
  </si>
  <si>
    <t>Rendimiento  (Un/hà)</t>
  </si>
  <si>
    <t>Costo unitario ($/ 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</si>
</sst>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_-&quot;$&quot;\ * #,##0.00_-;\-&quot;$&quot;\ * #,##0.0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indexed="8"/>
      <name val="Calibri"/>
      <family val="2"/>
    </font>
    <font>
      <b/>
      <i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9"/>
      <name val="Calibri"/>
      <family val="2"/>
    </font>
    <font>
      <sz val="9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b/>
      <sz val="9"/>
      <color rgb="FFFFFFFF"/>
      <name val="Calibri"/>
      <family val="2"/>
    </font>
    <font>
      <sz val="9"/>
      <color rgb="FFFFFFFF"/>
      <name val="Calibri"/>
      <family val="2"/>
    </font>
    <font>
      <b/>
      <i/>
      <sz val="9"/>
      <color rgb="FFFFFFFF"/>
      <name val="Calibri"/>
      <family val="2"/>
    </font>
    <font>
      <sz val="9"/>
      <color rgb="FF000000"/>
      <name val="Calibri"/>
      <family val="2"/>
    </font>
    <font>
      <sz val="8"/>
      <color rgb="FFFFFFFF"/>
      <name val="Arial Narrow"/>
      <family val="2"/>
    </font>
    <font>
      <sz val="9"/>
      <color rgb="FFFFFFFF"/>
      <name val="Arial Narrow"/>
      <family val="2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b/>
      <sz val="7"/>
      <color rgb="FFFFFFFF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FF891D"/>
        <bgColor indexed="64"/>
      </patternFill>
    </fill>
    <fill>
      <patternFill patternType="solid">
        <fgColor rgb="FF4CB3B0"/>
        <bgColor indexed="64"/>
      </patternFill>
    </fill>
    <fill>
      <patternFill patternType="solid">
        <fgColor theme="7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9" fontId="2" fillId="0" borderId="0" xfId="0" applyNumberFormat="1" applyFont="1" applyAlignment="1">
      <alignment vertical="center"/>
    </xf>
    <xf numFmtId="164" fontId="2" fillId="0" borderId="0" xfId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9" fontId="4" fillId="0" borderId="0" xfId="0" applyNumberFormat="1" applyFont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left" vertical="center"/>
    </xf>
    <xf numFmtId="4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Border="1" applyAlignment="1">
      <alignment horizontal="left" vertical="center"/>
    </xf>
    <xf numFmtId="4" fontId="4" fillId="0" borderId="4" xfId="0" applyNumberFormat="1" applyFont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17" fontId="4" fillId="0" borderId="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left" vertical="center"/>
    </xf>
    <xf numFmtId="49" fontId="9" fillId="3" borderId="13" xfId="0" applyNumberFormat="1" applyFont="1" applyFill="1" applyBorder="1" applyAlignment="1">
      <alignment vertical="center" wrapText="1"/>
    </xf>
    <xf numFmtId="3" fontId="4" fillId="0" borderId="9" xfId="0" applyNumberFormat="1" applyFont="1" applyFill="1" applyBorder="1" applyAlignment="1">
      <alignment horizontal="left" vertical="center"/>
    </xf>
    <xf numFmtId="49" fontId="9" fillId="5" borderId="15" xfId="0" applyNumberFormat="1" applyFont="1" applyFill="1" applyBorder="1" applyAlignment="1">
      <alignment vertical="center"/>
    </xf>
    <xf numFmtId="0" fontId="12" fillId="6" borderId="16" xfId="0" applyFont="1" applyFill="1" applyBorder="1" applyAlignment="1">
      <alignment vertical="center"/>
    </xf>
    <xf numFmtId="0" fontId="12" fillId="6" borderId="17" xfId="0" applyFont="1" applyFill="1" applyBorder="1" applyAlignment="1">
      <alignment vertical="center"/>
    </xf>
    <xf numFmtId="0" fontId="12" fillId="6" borderId="17" xfId="0" applyFont="1" applyFill="1" applyBorder="1" applyAlignment="1">
      <alignment horizontal="right" vertical="center"/>
    </xf>
    <xf numFmtId="49" fontId="9" fillId="3" borderId="14" xfId="0" applyNumberFormat="1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vertical="center"/>
    </xf>
    <xf numFmtId="49" fontId="14" fillId="3" borderId="14" xfId="0" applyNumberFormat="1" applyFont="1" applyFill="1" applyBorder="1" applyAlignment="1">
      <alignment vertical="center"/>
    </xf>
    <xf numFmtId="41" fontId="14" fillId="3" borderId="14" xfId="2" applyFont="1" applyFill="1" applyBorder="1" applyAlignment="1">
      <alignment vertical="center"/>
    </xf>
    <xf numFmtId="49" fontId="9" fillId="5" borderId="12" xfId="0" applyNumberFormat="1" applyFont="1" applyFill="1" applyBorder="1" applyAlignment="1">
      <alignment vertical="center"/>
    </xf>
    <xf numFmtId="0" fontId="12" fillId="6" borderId="18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vertical="center"/>
    </xf>
    <xf numFmtId="0" fontId="12" fillId="6" borderId="19" xfId="0" applyFont="1" applyFill="1" applyBorder="1" applyAlignment="1">
      <alignment horizontal="right" vertical="center"/>
    </xf>
    <xf numFmtId="49" fontId="9" fillId="3" borderId="12" xfId="0" applyNumberFormat="1" applyFont="1" applyFill="1" applyBorder="1" applyAlignment="1">
      <alignment horizontal="center" vertical="center"/>
    </xf>
    <xf numFmtId="49" fontId="9" fillId="3" borderId="12" xfId="0" applyNumberFormat="1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vertical="center"/>
    </xf>
    <xf numFmtId="0" fontId="12" fillId="6" borderId="12" xfId="0" applyFont="1" applyFill="1" applyBorder="1" applyAlignment="1">
      <alignment horizontal="center" vertical="center"/>
    </xf>
    <xf numFmtId="3" fontId="12" fillId="6" borderId="12" xfId="0" applyNumberFormat="1" applyFont="1" applyFill="1" applyBorder="1" applyAlignment="1">
      <alignment vertical="center"/>
    </xf>
    <xf numFmtId="3" fontId="12" fillId="6" borderId="12" xfId="0" applyNumberFormat="1" applyFont="1" applyFill="1" applyBorder="1" applyAlignment="1">
      <alignment horizontal="center" vertical="center"/>
    </xf>
    <xf numFmtId="49" fontId="10" fillId="3" borderId="12" xfId="0" applyNumberFormat="1" applyFont="1" applyFill="1" applyBorder="1" applyAlignment="1">
      <alignment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/>
    </xf>
    <xf numFmtId="3" fontId="10" fillId="3" borderId="12" xfId="0" applyNumberFormat="1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 wrapText="1"/>
    </xf>
    <xf numFmtId="49" fontId="13" fillId="3" borderId="12" xfId="0" applyNumberFormat="1" applyFont="1" applyFill="1" applyBorder="1" applyAlignment="1">
      <alignment vertical="center"/>
    </xf>
    <xf numFmtId="49" fontId="9" fillId="3" borderId="20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right" vertical="center" wrapText="1"/>
    </xf>
    <xf numFmtId="49" fontId="14" fillId="3" borderId="4" xfId="0" applyNumberFormat="1" applyFont="1" applyFill="1" applyBorder="1" applyAlignment="1">
      <alignment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vertical="center"/>
    </xf>
    <xf numFmtId="49" fontId="9" fillId="3" borderId="20" xfId="0" applyNumberFormat="1" applyFont="1" applyFill="1" applyBorder="1" applyAlignment="1">
      <alignment horizontal="center" vertical="center"/>
    </xf>
    <xf numFmtId="0" fontId="15" fillId="6" borderId="4" xfId="0" applyFont="1" applyFill="1" applyBorder="1" applyAlignment="1"/>
    <xf numFmtId="0" fontId="15" fillId="6" borderId="4" xfId="0" applyFont="1" applyFill="1" applyBorder="1" applyAlignment="1">
      <alignment horizontal="center"/>
    </xf>
    <xf numFmtId="49" fontId="16" fillId="6" borderId="4" xfId="0" applyNumberFormat="1" applyFont="1" applyFill="1" applyBorder="1" applyAlignment="1">
      <alignment horizontal="center"/>
    </xf>
    <xf numFmtId="3" fontId="16" fillId="6" borderId="4" xfId="0" applyNumberFormat="1" applyFont="1" applyFill="1" applyBorder="1" applyAlignment="1">
      <alignment horizontal="center"/>
    </xf>
    <xf numFmtId="49" fontId="14" fillId="3" borderId="21" xfId="0" applyNumberFormat="1" applyFont="1" applyFill="1" applyBorder="1" applyAlignment="1">
      <alignment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right" vertical="center"/>
    </xf>
    <xf numFmtId="0" fontId="14" fillId="3" borderId="21" xfId="0" applyFont="1" applyFill="1" applyBorder="1" applyAlignment="1">
      <alignment vertical="center"/>
    </xf>
    <xf numFmtId="3" fontId="14" fillId="3" borderId="21" xfId="0" applyNumberFormat="1" applyFont="1" applyFill="1" applyBorder="1" applyAlignment="1">
      <alignment horizontal="center" vertical="center"/>
    </xf>
    <xf numFmtId="49" fontId="9" fillId="5" borderId="22" xfId="0" applyNumberFormat="1" applyFont="1" applyFill="1" applyBorder="1" applyAlignment="1">
      <alignment vertical="center"/>
    </xf>
    <xf numFmtId="0" fontId="9" fillId="5" borderId="23" xfId="0" applyFont="1" applyFill="1" applyBorder="1" applyAlignment="1">
      <alignment vertical="center"/>
    </xf>
    <xf numFmtId="49" fontId="9" fillId="3" borderId="24" xfId="0" applyNumberFormat="1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49" fontId="9" fillId="5" borderId="24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49" fontId="9" fillId="5" borderId="25" xfId="0" applyNumberFormat="1" applyFont="1" applyFill="1" applyBorder="1" applyAlignment="1">
      <alignment vertical="center"/>
    </xf>
    <xf numFmtId="0" fontId="17" fillId="5" borderId="26" xfId="0" applyFont="1" applyFill="1" applyBorder="1" applyAlignment="1">
      <alignment vertical="center"/>
    </xf>
    <xf numFmtId="0" fontId="9" fillId="7" borderId="23" xfId="0" applyFont="1" applyFill="1" applyBorder="1" applyAlignment="1">
      <alignment vertical="center"/>
    </xf>
    <xf numFmtId="0" fontId="9" fillId="8" borderId="12" xfId="0" applyFont="1" applyFill="1" applyBorder="1" applyAlignment="1">
      <alignment vertical="center"/>
    </xf>
    <xf numFmtId="3" fontId="5" fillId="7" borderId="3" xfId="0" applyNumberFormat="1" applyFont="1" applyFill="1" applyBorder="1" applyAlignment="1">
      <alignment vertical="center"/>
    </xf>
    <xf numFmtId="41" fontId="5" fillId="8" borderId="3" xfId="2" applyFont="1" applyFill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9" fontId="11" fillId="3" borderId="14" xfId="0" applyNumberFormat="1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10" fillId="3" borderId="14" xfId="0" applyNumberFormat="1" applyFont="1" applyFill="1" applyBorder="1" applyAlignment="1">
      <alignment wrapText="1"/>
    </xf>
    <xf numFmtId="0" fontId="10" fillId="4" borderId="14" xfId="0" applyFont="1" applyFill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9" borderId="27" xfId="0" applyFont="1" applyFill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2" fillId="0" borderId="29" xfId="0" applyNumberFormat="1" applyFont="1" applyBorder="1" applyAlignment="1">
      <alignment vertical="center"/>
    </xf>
    <xf numFmtId="3" fontId="2" fillId="0" borderId="30" xfId="0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1" fontId="2" fillId="0" borderId="32" xfId="0" applyNumberFormat="1" applyFont="1" applyBorder="1" applyAlignment="1">
      <alignment vertical="center"/>
    </xf>
    <xf numFmtId="1" fontId="2" fillId="0" borderId="33" xfId="0" applyNumberFormat="1" applyFont="1" applyBorder="1" applyAlignment="1">
      <alignment vertical="center"/>
    </xf>
  </cellXfs>
  <cellStyles count="3">
    <cellStyle name="Millares [0]" xfId="2" builtinId="6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4CB3B0"/>
      <color rgb="FFFF891D"/>
      <color rgb="FF948A54"/>
      <color rgb="FF31869B"/>
      <color rgb="FF9CBC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493357" y="7176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9</xdr:col>
      <xdr:colOff>115957</xdr:colOff>
      <xdr:row>42</xdr:row>
      <xdr:rowOff>43401</xdr:rowOff>
    </xdr:from>
    <xdr:ext cx="192120" cy="291016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261737" y="711476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twoCellAnchor editAs="oneCell">
    <xdr:from>
      <xdr:col>1</xdr:col>
      <xdr:colOff>0</xdr:colOff>
      <xdr:row>2</xdr:row>
      <xdr:rowOff>0</xdr:rowOff>
    </xdr:from>
    <xdr:to>
      <xdr:col>6</xdr:col>
      <xdr:colOff>1177290</xdr:colOff>
      <xdr:row>8</xdr:row>
      <xdr:rowOff>32084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381000"/>
          <a:ext cx="715137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988657" y="8738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9</xdr:col>
      <xdr:colOff>115957</xdr:colOff>
      <xdr:row>42</xdr:row>
      <xdr:rowOff>43401</xdr:rowOff>
    </xdr:from>
    <xdr:ext cx="192120" cy="291016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054217" y="867686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twoCellAnchor editAs="oneCell">
    <xdr:from>
      <xdr:col>1</xdr:col>
      <xdr:colOff>38100</xdr:colOff>
      <xdr:row>1</xdr:row>
      <xdr:rowOff>83820</xdr:rowOff>
    </xdr:from>
    <xdr:to>
      <xdr:col>7</xdr:col>
      <xdr:colOff>3810</xdr:colOff>
      <xdr:row>7</xdr:row>
      <xdr:rowOff>123524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274320"/>
          <a:ext cx="7082790" cy="1182704"/>
        </a:xfrm>
        <a:prstGeom prst="rect">
          <a:avLst/>
        </a:prstGeom>
      </xdr:spPr>
    </xdr:pic>
    <xdr:clientData/>
  </xdr:two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988657" y="8738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988657" y="8738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98865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988657" y="8738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98865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988657" y="8738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598865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988657" y="8738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98865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988657" y="8738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598865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5988657" y="8738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598865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5988657" y="8738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598865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5988657" y="8738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598865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5988657" y="8738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598865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5988657" y="8738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598865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5988657" y="8738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598865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K82"/>
  <sheetViews>
    <sheetView topLeftCell="A65" workbookViewId="0">
      <selection activeCell="B80" sqref="B80:E82"/>
    </sheetView>
  </sheetViews>
  <sheetFormatPr baseColWidth="10" defaultColWidth="11.42578125" defaultRowHeight="15" customHeight="1" x14ac:dyDescent="0.25"/>
  <cols>
    <col min="1" max="1" width="3.140625" style="1" customWidth="1"/>
    <col min="2" max="2" width="32.7109375" style="1" customWidth="1"/>
    <col min="3" max="3" width="13.28515625" style="1" customWidth="1"/>
    <col min="4" max="4" width="10.42578125" style="1" customWidth="1"/>
    <col min="5" max="5" width="16.42578125" style="1" customWidth="1"/>
    <col min="6" max="6" width="13.7109375" style="1" customWidth="1"/>
    <col min="7" max="7" width="17.7109375" style="1" customWidth="1"/>
    <col min="8" max="256" width="11.42578125" style="1"/>
    <col min="257" max="257" width="3.140625" style="1" customWidth="1"/>
    <col min="258" max="258" width="21.28515625" style="1" customWidth="1"/>
    <col min="259" max="259" width="20.7109375" style="1" bestFit="1" customWidth="1"/>
    <col min="260" max="260" width="10" style="1" customWidth="1"/>
    <col min="261" max="261" width="13.7109375" style="1" customWidth="1"/>
    <col min="262" max="262" width="11.42578125" style="1"/>
    <col min="263" max="263" width="15.7109375" style="1" customWidth="1"/>
    <col min="264" max="512" width="11.42578125" style="1"/>
    <col min="513" max="513" width="3.140625" style="1" customWidth="1"/>
    <col min="514" max="514" width="21.28515625" style="1" customWidth="1"/>
    <col min="515" max="515" width="20.7109375" style="1" bestFit="1" customWidth="1"/>
    <col min="516" max="516" width="10" style="1" customWidth="1"/>
    <col min="517" max="517" width="13.7109375" style="1" customWidth="1"/>
    <col min="518" max="518" width="11.42578125" style="1"/>
    <col min="519" max="519" width="15.7109375" style="1" customWidth="1"/>
    <col min="520" max="768" width="11.42578125" style="1"/>
    <col min="769" max="769" width="3.140625" style="1" customWidth="1"/>
    <col min="770" max="770" width="21.28515625" style="1" customWidth="1"/>
    <col min="771" max="771" width="20.7109375" style="1" bestFit="1" customWidth="1"/>
    <col min="772" max="772" width="10" style="1" customWidth="1"/>
    <col min="773" max="773" width="13.7109375" style="1" customWidth="1"/>
    <col min="774" max="774" width="11.42578125" style="1"/>
    <col min="775" max="775" width="15.7109375" style="1" customWidth="1"/>
    <col min="776" max="1024" width="11.42578125" style="1"/>
    <col min="1025" max="1025" width="3.140625" style="1" customWidth="1"/>
    <col min="1026" max="1026" width="21.28515625" style="1" customWidth="1"/>
    <col min="1027" max="1027" width="20.7109375" style="1" bestFit="1" customWidth="1"/>
    <col min="1028" max="1028" width="10" style="1" customWidth="1"/>
    <col min="1029" max="1029" width="13.7109375" style="1" customWidth="1"/>
    <col min="1030" max="1030" width="11.42578125" style="1"/>
    <col min="1031" max="1031" width="15.7109375" style="1" customWidth="1"/>
    <col min="1032" max="1280" width="11.42578125" style="1"/>
    <col min="1281" max="1281" width="3.140625" style="1" customWidth="1"/>
    <col min="1282" max="1282" width="21.28515625" style="1" customWidth="1"/>
    <col min="1283" max="1283" width="20.7109375" style="1" bestFit="1" customWidth="1"/>
    <col min="1284" max="1284" width="10" style="1" customWidth="1"/>
    <col min="1285" max="1285" width="13.7109375" style="1" customWidth="1"/>
    <col min="1286" max="1286" width="11.42578125" style="1"/>
    <col min="1287" max="1287" width="15.7109375" style="1" customWidth="1"/>
    <col min="1288" max="1536" width="11.42578125" style="1"/>
    <col min="1537" max="1537" width="3.140625" style="1" customWidth="1"/>
    <col min="1538" max="1538" width="21.28515625" style="1" customWidth="1"/>
    <col min="1539" max="1539" width="20.7109375" style="1" bestFit="1" customWidth="1"/>
    <col min="1540" max="1540" width="10" style="1" customWidth="1"/>
    <col min="1541" max="1541" width="13.7109375" style="1" customWidth="1"/>
    <col min="1542" max="1542" width="11.42578125" style="1"/>
    <col min="1543" max="1543" width="15.7109375" style="1" customWidth="1"/>
    <col min="1544" max="1792" width="11.42578125" style="1"/>
    <col min="1793" max="1793" width="3.140625" style="1" customWidth="1"/>
    <col min="1794" max="1794" width="21.28515625" style="1" customWidth="1"/>
    <col min="1795" max="1795" width="20.7109375" style="1" bestFit="1" customWidth="1"/>
    <col min="1796" max="1796" width="10" style="1" customWidth="1"/>
    <col min="1797" max="1797" width="13.7109375" style="1" customWidth="1"/>
    <col min="1798" max="1798" width="11.42578125" style="1"/>
    <col min="1799" max="1799" width="15.7109375" style="1" customWidth="1"/>
    <col min="1800" max="2048" width="11.42578125" style="1"/>
    <col min="2049" max="2049" width="3.140625" style="1" customWidth="1"/>
    <col min="2050" max="2050" width="21.28515625" style="1" customWidth="1"/>
    <col min="2051" max="2051" width="20.7109375" style="1" bestFit="1" customWidth="1"/>
    <col min="2052" max="2052" width="10" style="1" customWidth="1"/>
    <col min="2053" max="2053" width="13.7109375" style="1" customWidth="1"/>
    <col min="2054" max="2054" width="11.42578125" style="1"/>
    <col min="2055" max="2055" width="15.7109375" style="1" customWidth="1"/>
    <col min="2056" max="2304" width="11.42578125" style="1"/>
    <col min="2305" max="2305" width="3.140625" style="1" customWidth="1"/>
    <col min="2306" max="2306" width="21.28515625" style="1" customWidth="1"/>
    <col min="2307" max="2307" width="20.7109375" style="1" bestFit="1" customWidth="1"/>
    <col min="2308" max="2308" width="10" style="1" customWidth="1"/>
    <col min="2309" max="2309" width="13.7109375" style="1" customWidth="1"/>
    <col min="2310" max="2310" width="11.42578125" style="1"/>
    <col min="2311" max="2311" width="15.7109375" style="1" customWidth="1"/>
    <col min="2312" max="2560" width="11.42578125" style="1"/>
    <col min="2561" max="2561" width="3.140625" style="1" customWidth="1"/>
    <col min="2562" max="2562" width="21.28515625" style="1" customWidth="1"/>
    <col min="2563" max="2563" width="20.7109375" style="1" bestFit="1" customWidth="1"/>
    <col min="2564" max="2564" width="10" style="1" customWidth="1"/>
    <col min="2565" max="2565" width="13.7109375" style="1" customWidth="1"/>
    <col min="2566" max="2566" width="11.42578125" style="1"/>
    <col min="2567" max="2567" width="15.7109375" style="1" customWidth="1"/>
    <col min="2568" max="2816" width="11.42578125" style="1"/>
    <col min="2817" max="2817" width="3.140625" style="1" customWidth="1"/>
    <col min="2818" max="2818" width="21.28515625" style="1" customWidth="1"/>
    <col min="2819" max="2819" width="20.7109375" style="1" bestFit="1" customWidth="1"/>
    <col min="2820" max="2820" width="10" style="1" customWidth="1"/>
    <col min="2821" max="2821" width="13.7109375" style="1" customWidth="1"/>
    <col min="2822" max="2822" width="11.42578125" style="1"/>
    <col min="2823" max="2823" width="15.7109375" style="1" customWidth="1"/>
    <col min="2824" max="3072" width="11.42578125" style="1"/>
    <col min="3073" max="3073" width="3.140625" style="1" customWidth="1"/>
    <col min="3074" max="3074" width="21.28515625" style="1" customWidth="1"/>
    <col min="3075" max="3075" width="20.7109375" style="1" bestFit="1" customWidth="1"/>
    <col min="3076" max="3076" width="10" style="1" customWidth="1"/>
    <col min="3077" max="3077" width="13.7109375" style="1" customWidth="1"/>
    <col min="3078" max="3078" width="11.42578125" style="1"/>
    <col min="3079" max="3079" width="15.7109375" style="1" customWidth="1"/>
    <col min="3080" max="3328" width="11.42578125" style="1"/>
    <col min="3329" max="3329" width="3.140625" style="1" customWidth="1"/>
    <col min="3330" max="3330" width="21.28515625" style="1" customWidth="1"/>
    <col min="3331" max="3331" width="20.7109375" style="1" bestFit="1" customWidth="1"/>
    <col min="3332" max="3332" width="10" style="1" customWidth="1"/>
    <col min="3333" max="3333" width="13.7109375" style="1" customWidth="1"/>
    <col min="3334" max="3334" width="11.42578125" style="1"/>
    <col min="3335" max="3335" width="15.7109375" style="1" customWidth="1"/>
    <col min="3336" max="3584" width="11.42578125" style="1"/>
    <col min="3585" max="3585" width="3.140625" style="1" customWidth="1"/>
    <col min="3586" max="3586" width="21.28515625" style="1" customWidth="1"/>
    <col min="3587" max="3587" width="20.7109375" style="1" bestFit="1" customWidth="1"/>
    <col min="3588" max="3588" width="10" style="1" customWidth="1"/>
    <col min="3589" max="3589" width="13.7109375" style="1" customWidth="1"/>
    <col min="3590" max="3590" width="11.42578125" style="1"/>
    <col min="3591" max="3591" width="15.7109375" style="1" customWidth="1"/>
    <col min="3592" max="3840" width="11.42578125" style="1"/>
    <col min="3841" max="3841" width="3.140625" style="1" customWidth="1"/>
    <col min="3842" max="3842" width="21.28515625" style="1" customWidth="1"/>
    <col min="3843" max="3843" width="20.7109375" style="1" bestFit="1" customWidth="1"/>
    <col min="3844" max="3844" width="10" style="1" customWidth="1"/>
    <col min="3845" max="3845" width="13.7109375" style="1" customWidth="1"/>
    <col min="3846" max="3846" width="11.42578125" style="1"/>
    <col min="3847" max="3847" width="15.7109375" style="1" customWidth="1"/>
    <col min="3848" max="4096" width="11.42578125" style="1"/>
    <col min="4097" max="4097" width="3.140625" style="1" customWidth="1"/>
    <col min="4098" max="4098" width="21.28515625" style="1" customWidth="1"/>
    <col min="4099" max="4099" width="20.7109375" style="1" bestFit="1" customWidth="1"/>
    <col min="4100" max="4100" width="10" style="1" customWidth="1"/>
    <col min="4101" max="4101" width="13.7109375" style="1" customWidth="1"/>
    <col min="4102" max="4102" width="11.42578125" style="1"/>
    <col min="4103" max="4103" width="15.7109375" style="1" customWidth="1"/>
    <col min="4104" max="4352" width="11.42578125" style="1"/>
    <col min="4353" max="4353" width="3.140625" style="1" customWidth="1"/>
    <col min="4354" max="4354" width="21.28515625" style="1" customWidth="1"/>
    <col min="4355" max="4355" width="20.7109375" style="1" bestFit="1" customWidth="1"/>
    <col min="4356" max="4356" width="10" style="1" customWidth="1"/>
    <col min="4357" max="4357" width="13.7109375" style="1" customWidth="1"/>
    <col min="4358" max="4358" width="11.42578125" style="1"/>
    <col min="4359" max="4359" width="15.7109375" style="1" customWidth="1"/>
    <col min="4360" max="4608" width="11.42578125" style="1"/>
    <col min="4609" max="4609" width="3.140625" style="1" customWidth="1"/>
    <col min="4610" max="4610" width="21.28515625" style="1" customWidth="1"/>
    <col min="4611" max="4611" width="20.7109375" style="1" bestFit="1" customWidth="1"/>
    <col min="4612" max="4612" width="10" style="1" customWidth="1"/>
    <col min="4613" max="4613" width="13.7109375" style="1" customWidth="1"/>
    <col min="4614" max="4614" width="11.42578125" style="1"/>
    <col min="4615" max="4615" width="15.7109375" style="1" customWidth="1"/>
    <col min="4616" max="4864" width="11.42578125" style="1"/>
    <col min="4865" max="4865" width="3.140625" style="1" customWidth="1"/>
    <col min="4866" max="4866" width="21.28515625" style="1" customWidth="1"/>
    <col min="4867" max="4867" width="20.7109375" style="1" bestFit="1" customWidth="1"/>
    <col min="4868" max="4868" width="10" style="1" customWidth="1"/>
    <col min="4869" max="4869" width="13.7109375" style="1" customWidth="1"/>
    <col min="4870" max="4870" width="11.42578125" style="1"/>
    <col min="4871" max="4871" width="15.7109375" style="1" customWidth="1"/>
    <col min="4872" max="5120" width="11.42578125" style="1"/>
    <col min="5121" max="5121" width="3.140625" style="1" customWidth="1"/>
    <col min="5122" max="5122" width="21.28515625" style="1" customWidth="1"/>
    <col min="5123" max="5123" width="20.7109375" style="1" bestFit="1" customWidth="1"/>
    <col min="5124" max="5124" width="10" style="1" customWidth="1"/>
    <col min="5125" max="5125" width="13.7109375" style="1" customWidth="1"/>
    <col min="5126" max="5126" width="11.42578125" style="1"/>
    <col min="5127" max="5127" width="15.7109375" style="1" customWidth="1"/>
    <col min="5128" max="5376" width="11.42578125" style="1"/>
    <col min="5377" max="5377" width="3.140625" style="1" customWidth="1"/>
    <col min="5378" max="5378" width="21.28515625" style="1" customWidth="1"/>
    <col min="5379" max="5379" width="20.7109375" style="1" bestFit="1" customWidth="1"/>
    <col min="5380" max="5380" width="10" style="1" customWidth="1"/>
    <col min="5381" max="5381" width="13.7109375" style="1" customWidth="1"/>
    <col min="5382" max="5382" width="11.42578125" style="1"/>
    <col min="5383" max="5383" width="15.7109375" style="1" customWidth="1"/>
    <col min="5384" max="5632" width="11.42578125" style="1"/>
    <col min="5633" max="5633" width="3.140625" style="1" customWidth="1"/>
    <col min="5634" max="5634" width="21.28515625" style="1" customWidth="1"/>
    <col min="5635" max="5635" width="20.7109375" style="1" bestFit="1" customWidth="1"/>
    <col min="5636" max="5636" width="10" style="1" customWidth="1"/>
    <col min="5637" max="5637" width="13.7109375" style="1" customWidth="1"/>
    <col min="5638" max="5638" width="11.42578125" style="1"/>
    <col min="5639" max="5639" width="15.7109375" style="1" customWidth="1"/>
    <col min="5640" max="5888" width="11.42578125" style="1"/>
    <col min="5889" max="5889" width="3.140625" style="1" customWidth="1"/>
    <col min="5890" max="5890" width="21.28515625" style="1" customWidth="1"/>
    <col min="5891" max="5891" width="20.7109375" style="1" bestFit="1" customWidth="1"/>
    <col min="5892" max="5892" width="10" style="1" customWidth="1"/>
    <col min="5893" max="5893" width="13.7109375" style="1" customWidth="1"/>
    <col min="5894" max="5894" width="11.42578125" style="1"/>
    <col min="5895" max="5895" width="15.7109375" style="1" customWidth="1"/>
    <col min="5896" max="6144" width="11.42578125" style="1"/>
    <col min="6145" max="6145" width="3.140625" style="1" customWidth="1"/>
    <col min="6146" max="6146" width="21.28515625" style="1" customWidth="1"/>
    <col min="6147" max="6147" width="20.7109375" style="1" bestFit="1" customWidth="1"/>
    <col min="6148" max="6148" width="10" style="1" customWidth="1"/>
    <col min="6149" max="6149" width="13.7109375" style="1" customWidth="1"/>
    <col min="6150" max="6150" width="11.42578125" style="1"/>
    <col min="6151" max="6151" width="15.7109375" style="1" customWidth="1"/>
    <col min="6152" max="6400" width="11.42578125" style="1"/>
    <col min="6401" max="6401" width="3.140625" style="1" customWidth="1"/>
    <col min="6402" max="6402" width="21.28515625" style="1" customWidth="1"/>
    <col min="6403" max="6403" width="20.7109375" style="1" bestFit="1" customWidth="1"/>
    <col min="6404" max="6404" width="10" style="1" customWidth="1"/>
    <col min="6405" max="6405" width="13.7109375" style="1" customWidth="1"/>
    <col min="6406" max="6406" width="11.42578125" style="1"/>
    <col min="6407" max="6407" width="15.7109375" style="1" customWidth="1"/>
    <col min="6408" max="6656" width="11.42578125" style="1"/>
    <col min="6657" max="6657" width="3.140625" style="1" customWidth="1"/>
    <col min="6658" max="6658" width="21.28515625" style="1" customWidth="1"/>
    <col min="6659" max="6659" width="20.7109375" style="1" bestFit="1" customWidth="1"/>
    <col min="6660" max="6660" width="10" style="1" customWidth="1"/>
    <col min="6661" max="6661" width="13.7109375" style="1" customWidth="1"/>
    <col min="6662" max="6662" width="11.42578125" style="1"/>
    <col min="6663" max="6663" width="15.7109375" style="1" customWidth="1"/>
    <col min="6664" max="6912" width="11.42578125" style="1"/>
    <col min="6913" max="6913" width="3.140625" style="1" customWidth="1"/>
    <col min="6914" max="6914" width="21.28515625" style="1" customWidth="1"/>
    <col min="6915" max="6915" width="20.7109375" style="1" bestFit="1" customWidth="1"/>
    <col min="6916" max="6916" width="10" style="1" customWidth="1"/>
    <col min="6917" max="6917" width="13.7109375" style="1" customWidth="1"/>
    <col min="6918" max="6918" width="11.42578125" style="1"/>
    <col min="6919" max="6919" width="15.7109375" style="1" customWidth="1"/>
    <col min="6920" max="7168" width="11.42578125" style="1"/>
    <col min="7169" max="7169" width="3.140625" style="1" customWidth="1"/>
    <col min="7170" max="7170" width="21.28515625" style="1" customWidth="1"/>
    <col min="7171" max="7171" width="20.7109375" style="1" bestFit="1" customWidth="1"/>
    <col min="7172" max="7172" width="10" style="1" customWidth="1"/>
    <col min="7173" max="7173" width="13.7109375" style="1" customWidth="1"/>
    <col min="7174" max="7174" width="11.42578125" style="1"/>
    <col min="7175" max="7175" width="15.7109375" style="1" customWidth="1"/>
    <col min="7176" max="7424" width="11.42578125" style="1"/>
    <col min="7425" max="7425" width="3.140625" style="1" customWidth="1"/>
    <col min="7426" max="7426" width="21.28515625" style="1" customWidth="1"/>
    <col min="7427" max="7427" width="20.7109375" style="1" bestFit="1" customWidth="1"/>
    <col min="7428" max="7428" width="10" style="1" customWidth="1"/>
    <col min="7429" max="7429" width="13.7109375" style="1" customWidth="1"/>
    <col min="7430" max="7430" width="11.42578125" style="1"/>
    <col min="7431" max="7431" width="15.7109375" style="1" customWidth="1"/>
    <col min="7432" max="7680" width="11.42578125" style="1"/>
    <col min="7681" max="7681" width="3.140625" style="1" customWidth="1"/>
    <col min="7682" max="7682" width="21.28515625" style="1" customWidth="1"/>
    <col min="7683" max="7683" width="20.7109375" style="1" bestFit="1" customWidth="1"/>
    <col min="7684" max="7684" width="10" style="1" customWidth="1"/>
    <col min="7685" max="7685" width="13.7109375" style="1" customWidth="1"/>
    <col min="7686" max="7686" width="11.42578125" style="1"/>
    <col min="7687" max="7687" width="15.7109375" style="1" customWidth="1"/>
    <col min="7688" max="7936" width="11.42578125" style="1"/>
    <col min="7937" max="7937" width="3.140625" style="1" customWidth="1"/>
    <col min="7938" max="7938" width="21.28515625" style="1" customWidth="1"/>
    <col min="7939" max="7939" width="20.7109375" style="1" bestFit="1" customWidth="1"/>
    <col min="7940" max="7940" width="10" style="1" customWidth="1"/>
    <col min="7941" max="7941" width="13.7109375" style="1" customWidth="1"/>
    <col min="7942" max="7942" width="11.42578125" style="1"/>
    <col min="7943" max="7943" width="15.7109375" style="1" customWidth="1"/>
    <col min="7944" max="8192" width="11.42578125" style="1"/>
    <col min="8193" max="8193" width="3.140625" style="1" customWidth="1"/>
    <col min="8194" max="8194" width="21.28515625" style="1" customWidth="1"/>
    <col min="8195" max="8195" width="20.7109375" style="1" bestFit="1" customWidth="1"/>
    <col min="8196" max="8196" width="10" style="1" customWidth="1"/>
    <col min="8197" max="8197" width="13.7109375" style="1" customWidth="1"/>
    <col min="8198" max="8198" width="11.42578125" style="1"/>
    <col min="8199" max="8199" width="15.7109375" style="1" customWidth="1"/>
    <col min="8200" max="8448" width="11.42578125" style="1"/>
    <col min="8449" max="8449" width="3.140625" style="1" customWidth="1"/>
    <col min="8450" max="8450" width="21.28515625" style="1" customWidth="1"/>
    <col min="8451" max="8451" width="20.7109375" style="1" bestFit="1" customWidth="1"/>
    <col min="8452" max="8452" width="10" style="1" customWidth="1"/>
    <col min="8453" max="8453" width="13.7109375" style="1" customWidth="1"/>
    <col min="8454" max="8454" width="11.42578125" style="1"/>
    <col min="8455" max="8455" width="15.7109375" style="1" customWidth="1"/>
    <col min="8456" max="8704" width="11.42578125" style="1"/>
    <col min="8705" max="8705" width="3.140625" style="1" customWidth="1"/>
    <col min="8706" max="8706" width="21.28515625" style="1" customWidth="1"/>
    <col min="8707" max="8707" width="20.7109375" style="1" bestFit="1" customWidth="1"/>
    <col min="8708" max="8708" width="10" style="1" customWidth="1"/>
    <col min="8709" max="8709" width="13.7109375" style="1" customWidth="1"/>
    <col min="8710" max="8710" width="11.42578125" style="1"/>
    <col min="8711" max="8711" width="15.7109375" style="1" customWidth="1"/>
    <col min="8712" max="8960" width="11.42578125" style="1"/>
    <col min="8961" max="8961" width="3.140625" style="1" customWidth="1"/>
    <col min="8962" max="8962" width="21.28515625" style="1" customWidth="1"/>
    <col min="8963" max="8963" width="20.7109375" style="1" bestFit="1" customWidth="1"/>
    <col min="8964" max="8964" width="10" style="1" customWidth="1"/>
    <col min="8965" max="8965" width="13.7109375" style="1" customWidth="1"/>
    <col min="8966" max="8966" width="11.42578125" style="1"/>
    <col min="8967" max="8967" width="15.7109375" style="1" customWidth="1"/>
    <col min="8968" max="9216" width="11.42578125" style="1"/>
    <col min="9217" max="9217" width="3.140625" style="1" customWidth="1"/>
    <col min="9218" max="9218" width="21.28515625" style="1" customWidth="1"/>
    <col min="9219" max="9219" width="20.7109375" style="1" bestFit="1" customWidth="1"/>
    <col min="9220" max="9220" width="10" style="1" customWidth="1"/>
    <col min="9221" max="9221" width="13.7109375" style="1" customWidth="1"/>
    <col min="9222" max="9222" width="11.42578125" style="1"/>
    <col min="9223" max="9223" width="15.7109375" style="1" customWidth="1"/>
    <col min="9224" max="9472" width="11.42578125" style="1"/>
    <col min="9473" max="9473" width="3.140625" style="1" customWidth="1"/>
    <col min="9474" max="9474" width="21.28515625" style="1" customWidth="1"/>
    <col min="9475" max="9475" width="20.7109375" style="1" bestFit="1" customWidth="1"/>
    <col min="9476" max="9476" width="10" style="1" customWidth="1"/>
    <col min="9477" max="9477" width="13.7109375" style="1" customWidth="1"/>
    <col min="9478" max="9478" width="11.42578125" style="1"/>
    <col min="9479" max="9479" width="15.7109375" style="1" customWidth="1"/>
    <col min="9480" max="9728" width="11.42578125" style="1"/>
    <col min="9729" max="9729" width="3.140625" style="1" customWidth="1"/>
    <col min="9730" max="9730" width="21.28515625" style="1" customWidth="1"/>
    <col min="9731" max="9731" width="20.7109375" style="1" bestFit="1" customWidth="1"/>
    <col min="9732" max="9732" width="10" style="1" customWidth="1"/>
    <col min="9733" max="9733" width="13.7109375" style="1" customWidth="1"/>
    <col min="9734" max="9734" width="11.42578125" style="1"/>
    <col min="9735" max="9735" width="15.7109375" style="1" customWidth="1"/>
    <col min="9736" max="9984" width="11.42578125" style="1"/>
    <col min="9985" max="9985" width="3.140625" style="1" customWidth="1"/>
    <col min="9986" max="9986" width="21.28515625" style="1" customWidth="1"/>
    <col min="9987" max="9987" width="20.7109375" style="1" bestFit="1" customWidth="1"/>
    <col min="9988" max="9988" width="10" style="1" customWidth="1"/>
    <col min="9989" max="9989" width="13.7109375" style="1" customWidth="1"/>
    <col min="9990" max="9990" width="11.42578125" style="1"/>
    <col min="9991" max="9991" width="15.7109375" style="1" customWidth="1"/>
    <col min="9992" max="10240" width="11.42578125" style="1"/>
    <col min="10241" max="10241" width="3.140625" style="1" customWidth="1"/>
    <col min="10242" max="10242" width="21.28515625" style="1" customWidth="1"/>
    <col min="10243" max="10243" width="20.7109375" style="1" bestFit="1" customWidth="1"/>
    <col min="10244" max="10244" width="10" style="1" customWidth="1"/>
    <col min="10245" max="10245" width="13.7109375" style="1" customWidth="1"/>
    <col min="10246" max="10246" width="11.42578125" style="1"/>
    <col min="10247" max="10247" width="15.7109375" style="1" customWidth="1"/>
    <col min="10248" max="10496" width="11.42578125" style="1"/>
    <col min="10497" max="10497" width="3.140625" style="1" customWidth="1"/>
    <col min="10498" max="10498" width="21.28515625" style="1" customWidth="1"/>
    <col min="10499" max="10499" width="20.7109375" style="1" bestFit="1" customWidth="1"/>
    <col min="10500" max="10500" width="10" style="1" customWidth="1"/>
    <col min="10501" max="10501" width="13.7109375" style="1" customWidth="1"/>
    <col min="10502" max="10502" width="11.42578125" style="1"/>
    <col min="10503" max="10503" width="15.7109375" style="1" customWidth="1"/>
    <col min="10504" max="10752" width="11.42578125" style="1"/>
    <col min="10753" max="10753" width="3.140625" style="1" customWidth="1"/>
    <col min="10754" max="10754" width="21.28515625" style="1" customWidth="1"/>
    <col min="10755" max="10755" width="20.7109375" style="1" bestFit="1" customWidth="1"/>
    <col min="10756" max="10756" width="10" style="1" customWidth="1"/>
    <col min="10757" max="10757" width="13.7109375" style="1" customWidth="1"/>
    <col min="10758" max="10758" width="11.42578125" style="1"/>
    <col min="10759" max="10759" width="15.7109375" style="1" customWidth="1"/>
    <col min="10760" max="11008" width="11.42578125" style="1"/>
    <col min="11009" max="11009" width="3.140625" style="1" customWidth="1"/>
    <col min="11010" max="11010" width="21.28515625" style="1" customWidth="1"/>
    <col min="11011" max="11011" width="20.7109375" style="1" bestFit="1" customWidth="1"/>
    <col min="11012" max="11012" width="10" style="1" customWidth="1"/>
    <col min="11013" max="11013" width="13.7109375" style="1" customWidth="1"/>
    <col min="11014" max="11014" width="11.42578125" style="1"/>
    <col min="11015" max="11015" width="15.7109375" style="1" customWidth="1"/>
    <col min="11016" max="11264" width="11.42578125" style="1"/>
    <col min="11265" max="11265" width="3.140625" style="1" customWidth="1"/>
    <col min="11266" max="11266" width="21.28515625" style="1" customWidth="1"/>
    <col min="11267" max="11267" width="20.7109375" style="1" bestFit="1" customWidth="1"/>
    <col min="11268" max="11268" width="10" style="1" customWidth="1"/>
    <col min="11269" max="11269" width="13.7109375" style="1" customWidth="1"/>
    <col min="11270" max="11270" width="11.42578125" style="1"/>
    <col min="11271" max="11271" width="15.7109375" style="1" customWidth="1"/>
    <col min="11272" max="11520" width="11.42578125" style="1"/>
    <col min="11521" max="11521" width="3.140625" style="1" customWidth="1"/>
    <col min="11522" max="11522" width="21.28515625" style="1" customWidth="1"/>
    <col min="11523" max="11523" width="20.7109375" style="1" bestFit="1" customWidth="1"/>
    <col min="11524" max="11524" width="10" style="1" customWidth="1"/>
    <col min="11525" max="11525" width="13.7109375" style="1" customWidth="1"/>
    <col min="11526" max="11526" width="11.42578125" style="1"/>
    <col min="11527" max="11527" width="15.7109375" style="1" customWidth="1"/>
    <col min="11528" max="11776" width="11.42578125" style="1"/>
    <col min="11777" max="11777" width="3.140625" style="1" customWidth="1"/>
    <col min="11778" max="11778" width="21.28515625" style="1" customWidth="1"/>
    <col min="11779" max="11779" width="20.7109375" style="1" bestFit="1" customWidth="1"/>
    <col min="11780" max="11780" width="10" style="1" customWidth="1"/>
    <col min="11781" max="11781" width="13.7109375" style="1" customWidth="1"/>
    <col min="11782" max="11782" width="11.42578125" style="1"/>
    <col min="11783" max="11783" width="15.7109375" style="1" customWidth="1"/>
    <col min="11784" max="12032" width="11.42578125" style="1"/>
    <col min="12033" max="12033" width="3.140625" style="1" customWidth="1"/>
    <col min="12034" max="12034" width="21.28515625" style="1" customWidth="1"/>
    <col min="12035" max="12035" width="20.7109375" style="1" bestFit="1" customWidth="1"/>
    <col min="12036" max="12036" width="10" style="1" customWidth="1"/>
    <col min="12037" max="12037" width="13.7109375" style="1" customWidth="1"/>
    <col min="12038" max="12038" width="11.42578125" style="1"/>
    <col min="12039" max="12039" width="15.7109375" style="1" customWidth="1"/>
    <col min="12040" max="12288" width="11.42578125" style="1"/>
    <col min="12289" max="12289" width="3.140625" style="1" customWidth="1"/>
    <col min="12290" max="12290" width="21.28515625" style="1" customWidth="1"/>
    <col min="12291" max="12291" width="20.7109375" style="1" bestFit="1" customWidth="1"/>
    <col min="12292" max="12292" width="10" style="1" customWidth="1"/>
    <col min="12293" max="12293" width="13.7109375" style="1" customWidth="1"/>
    <col min="12294" max="12294" width="11.42578125" style="1"/>
    <col min="12295" max="12295" width="15.7109375" style="1" customWidth="1"/>
    <col min="12296" max="12544" width="11.42578125" style="1"/>
    <col min="12545" max="12545" width="3.140625" style="1" customWidth="1"/>
    <col min="12546" max="12546" width="21.28515625" style="1" customWidth="1"/>
    <col min="12547" max="12547" width="20.7109375" style="1" bestFit="1" customWidth="1"/>
    <col min="12548" max="12548" width="10" style="1" customWidth="1"/>
    <col min="12549" max="12549" width="13.7109375" style="1" customWidth="1"/>
    <col min="12550" max="12550" width="11.42578125" style="1"/>
    <col min="12551" max="12551" width="15.7109375" style="1" customWidth="1"/>
    <col min="12552" max="12800" width="11.42578125" style="1"/>
    <col min="12801" max="12801" width="3.140625" style="1" customWidth="1"/>
    <col min="12802" max="12802" width="21.28515625" style="1" customWidth="1"/>
    <col min="12803" max="12803" width="20.7109375" style="1" bestFit="1" customWidth="1"/>
    <col min="12804" max="12804" width="10" style="1" customWidth="1"/>
    <col min="12805" max="12805" width="13.7109375" style="1" customWidth="1"/>
    <col min="12806" max="12806" width="11.42578125" style="1"/>
    <col min="12807" max="12807" width="15.7109375" style="1" customWidth="1"/>
    <col min="12808" max="13056" width="11.42578125" style="1"/>
    <col min="13057" max="13057" width="3.140625" style="1" customWidth="1"/>
    <col min="13058" max="13058" width="21.28515625" style="1" customWidth="1"/>
    <col min="13059" max="13059" width="20.7109375" style="1" bestFit="1" customWidth="1"/>
    <col min="13060" max="13060" width="10" style="1" customWidth="1"/>
    <col min="13061" max="13061" width="13.7109375" style="1" customWidth="1"/>
    <col min="13062" max="13062" width="11.42578125" style="1"/>
    <col min="13063" max="13063" width="15.7109375" style="1" customWidth="1"/>
    <col min="13064" max="13312" width="11.42578125" style="1"/>
    <col min="13313" max="13313" width="3.140625" style="1" customWidth="1"/>
    <col min="13314" max="13314" width="21.28515625" style="1" customWidth="1"/>
    <col min="13315" max="13315" width="20.7109375" style="1" bestFit="1" customWidth="1"/>
    <col min="13316" max="13316" width="10" style="1" customWidth="1"/>
    <col min="13317" max="13317" width="13.7109375" style="1" customWidth="1"/>
    <col min="13318" max="13318" width="11.42578125" style="1"/>
    <col min="13319" max="13319" width="15.7109375" style="1" customWidth="1"/>
    <col min="13320" max="13568" width="11.42578125" style="1"/>
    <col min="13569" max="13569" width="3.140625" style="1" customWidth="1"/>
    <col min="13570" max="13570" width="21.28515625" style="1" customWidth="1"/>
    <col min="13571" max="13571" width="20.7109375" style="1" bestFit="1" customWidth="1"/>
    <col min="13572" max="13572" width="10" style="1" customWidth="1"/>
    <col min="13573" max="13573" width="13.7109375" style="1" customWidth="1"/>
    <col min="13574" max="13574" width="11.42578125" style="1"/>
    <col min="13575" max="13575" width="15.7109375" style="1" customWidth="1"/>
    <col min="13576" max="13824" width="11.42578125" style="1"/>
    <col min="13825" max="13825" width="3.140625" style="1" customWidth="1"/>
    <col min="13826" max="13826" width="21.28515625" style="1" customWidth="1"/>
    <col min="13827" max="13827" width="20.7109375" style="1" bestFit="1" customWidth="1"/>
    <col min="13828" max="13828" width="10" style="1" customWidth="1"/>
    <col min="13829" max="13829" width="13.7109375" style="1" customWidth="1"/>
    <col min="13830" max="13830" width="11.42578125" style="1"/>
    <col min="13831" max="13831" width="15.7109375" style="1" customWidth="1"/>
    <col min="13832" max="14080" width="11.42578125" style="1"/>
    <col min="14081" max="14081" width="3.140625" style="1" customWidth="1"/>
    <col min="14082" max="14082" width="21.28515625" style="1" customWidth="1"/>
    <col min="14083" max="14083" width="20.7109375" style="1" bestFit="1" customWidth="1"/>
    <col min="14084" max="14084" width="10" style="1" customWidth="1"/>
    <col min="14085" max="14085" width="13.7109375" style="1" customWidth="1"/>
    <col min="14086" max="14086" width="11.42578125" style="1"/>
    <col min="14087" max="14087" width="15.7109375" style="1" customWidth="1"/>
    <col min="14088" max="14336" width="11.42578125" style="1"/>
    <col min="14337" max="14337" width="3.140625" style="1" customWidth="1"/>
    <col min="14338" max="14338" width="21.28515625" style="1" customWidth="1"/>
    <col min="14339" max="14339" width="20.7109375" style="1" bestFit="1" customWidth="1"/>
    <col min="14340" max="14340" width="10" style="1" customWidth="1"/>
    <col min="14341" max="14341" width="13.7109375" style="1" customWidth="1"/>
    <col min="14342" max="14342" width="11.42578125" style="1"/>
    <col min="14343" max="14343" width="15.7109375" style="1" customWidth="1"/>
    <col min="14344" max="14592" width="11.42578125" style="1"/>
    <col min="14593" max="14593" width="3.140625" style="1" customWidth="1"/>
    <col min="14594" max="14594" width="21.28515625" style="1" customWidth="1"/>
    <col min="14595" max="14595" width="20.7109375" style="1" bestFit="1" customWidth="1"/>
    <col min="14596" max="14596" width="10" style="1" customWidth="1"/>
    <col min="14597" max="14597" width="13.7109375" style="1" customWidth="1"/>
    <col min="14598" max="14598" width="11.42578125" style="1"/>
    <col min="14599" max="14599" width="15.7109375" style="1" customWidth="1"/>
    <col min="14600" max="14848" width="11.42578125" style="1"/>
    <col min="14849" max="14849" width="3.140625" style="1" customWidth="1"/>
    <col min="14850" max="14850" width="21.28515625" style="1" customWidth="1"/>
    <col min="14851" max="14851" width="20.7109375" style="1" bestFit="1" customWidth="1"/>
    <col min="14852" max="14852" width="10" style="1" customWidth="1"/>
    <col min="14853" max="14853" width="13.7109375" style="1" customWidth="1"/>
    <col min="14854" max="14854" width="11.42578125" style="1"/>
    <col min="14855" max="14855" width="15.7109375" style="1" customWidth="1"/>
    <col min="14856" max="15104" width="11.42578125" style="1"/>
    <col min="15105" max="15105" width="3.140625" style="1" customWidth="1"/>
    <col min="15106" max="15106" width="21.28515625" style="1" customWidth="1"/>
    <col min="15107" max="15107" width="20.7109375" style="1" bestFit="1" customWidth="1"/>
    <col min="15108" max="15108" width="10" style="1" customWidth="1"/>
    <col min="15109" max="15109" width="13.7109375" style="1" customWidth="1"/>
    <col min="15110" max="15110" width="11.42578125" style="1"/>
    <col min="15111" max="15111" width="15.7109375" style="1" customWidth="1"/>
    <col min="15112" max="15360" width="11.42578125" style="1"/>
    <col min="15361" max="15361" width="3.140625" style="1" customWidth="1"/>
    <col min="15362" max="15362" width="21.28515625" style="1" customWidth="1"/>
    <col min="15363" max="15363" width="20.7109375" style="1" bestFit="1" customWidth="1"/>
    <col min="15364" max="15364" width="10" style="1" customWidth="1"/>
    <col min="15365" max="15365" width="13.7109375" style="1" customWidth="1"/>
    <col min="15366" max="15366" width="11.42578125" style="1"/>
    <col min="15367" max="15367" width="15.7109375" style="1" customWidth="1"/>
    <col min="15368" max="15616" width="11.42578125" style="1"/>
    <col min="15617" max="15617" width="3.140625" style="1" customWidth="1"/>
    <col min="15618" max="15618" width="21.28515625" style="1" customWidth="1"/>
    <col min="15619" max="15619" width="20.7109375" style="1" bestFit="1" customWidth="1"/>
    <col min="15620" max="15620" width="10" style="1" customWidth="1"/>
    <col min="15621" max="15621" width="13.7109375" style="1" customWidth="1"/>
    <col min="15622" max="15622" width="11.42578125" style="1"/>
    <col min="15623" max="15623" width="15.7109375" style="1" customWidth="1"/>
    <col min="15624" max="15872" width="11.42578125" style="1"/>
    <col min="15873" max="15873" width="3.140625" style="1" customWidth="1"/>
    <col min="15874" max="15874" width="21.28515625" style="1" customWidth="1"/>
    <col min="15875" max="15875" width="20.7109375" style="1" bestFit="1" customWidth="1"/>
    <col min="15876" max="15876" width="10" style="1" customWidth="1"/>
    <col min="15877" max="15877" width="13.7109375" style="1" customWidth="1"/>
    <col min="15878" max="15878" width="11.42578125" style="1"/>
    <col min="15879" max="15879" width="15.7109375" style="1" customWidth="1"/>
    <col min="15880" max="16128" width="11.42578125" style="1"/>
    <col min="16129" max="16129" width="3.140625" style="1" customWidth="1"/>
    <col min="16130" max="16130" width="21.28515625" style="1" customWidth="1"/>
    <col min="16131" max="16131" width="20.7109375" style="1" bestFit="1" customWidth="1"/>
    <col min="16132" max="16132" width="10" style="1" customWidth="1"/>
    <col min="16133" max="16133" width="13.7109375" style="1" customWidth="1"/>
    <col min="16134" max="16134" width="11.42578125" style="1"/>
    <col min="16135" max="16135" width="15.7109375" style="1" customWidth="1"/>
    <col min="16136" max="16384" width="11.42578125" style="1"/>
  </cols>
  <sheetData>
    <row r="8" spans="2:8" ht="15" customHeight="1" x14ac:dyDescent="0.25">
      <c r="B8" s="104"/>
      <c r="C8" s="104"/>
      <c r="D8" s="104"/>
      <c r="E8" s="104"/>
      <c r="F8" s="104"/>
      <c r="G8" s="104"/>
    </row>
    <row r="9" spans="2:8" ht="15" customHeight="1" x14ac:dyDescent="0.2">
      <c r="B9" s="7"/>
      <c r="C9" s="7"/>
      <c r="D9" s="8"/>
      <c r="E9" s="105" t="s">
        <v>87</v>
      </c>
      <c r="F9" s="106"/>
      <c r="G9" s="43">
        <v>75</v>
      </c>
      <c r="H9" s="3"/>
    </row>
    <row r="10" spans="2:8" ht="15" customHeight="1" x14ac:dyDescent="0.2">
      <c r="B10" s="42" t="s">
        <v>0</v>
      </c>
      <c r="C10" s="16" t="s">
        <v>1</v>
      </c>
      <c r="D10" s="8"/>
      <c r="E10" s="105" t="s">
        <v>87</v>
      </c>
      <c r="F10" s="106"/>
      <c r="G10" s="43">
        <v>750000</v>
      </c>
    </row>
    <row r="11" spans="2:8" ht="25.15" customHeight="1" x14ac:dyDescent="0.25">
      <c r="B11" s="27" t="s">
        <v>2</v>
      </c>
      <c r="C11" s="36" t="s">
        <v>3</v>
      </c>
      <c r="D11" s="8"/>
      <c r="E11" s="107" t="s">
        <v>4</v>
      </c>
      <c r="F11" s="108"/>
      <c r="G11" s="39" t="s">
        <v>5</v>
      </c>
    </row>
    <row r="12" spans="2:8" ht="15" customHeight="1" x14ac:dyDescent="0.25">
      <c r="B12" s="27" t="s">
        <v>6</v>
      </c>
      <c r="C12" s="16" t="s">
        <v>7</v>
      </c>
      <c r="D12" s="8"/>
      <c r="E12" s="107" t="s">
        <v>8</v>
      </c>
      <c r="F12" s="108"/>
      <c r="G12" s="39">
        <v>50</v>
      </c>
    </row>
    <row r="13" spans="2:8" ht="15" customHeight="1" x14ac:dyDescent="0.25">
      <c r="B13" s="27" t="s">
        <v>9</v>
      </c>
      <c r="C13" s="16" t="s">
        <v>10</v>
      </c>
      <c r="D13" s="8"/>
      <c r="E13" s="98" t="s">
        <v>11</v>
      </c>
      <c r="F13" s="99"/>
      <c r="G13" s="41">
        <f>+G10*G12</f>
        <v>37500000</v>
      </c>
    </row>
    <row r="14" spans="2:8" ht="15" customHeight="1" x14ac:dyDescent="0.25">
      <c r="B14" s="27" t="s">
        <v>12</v>
      </c>
      <c r="C14" s="16" t="s">
        <v>13</v>
      </c>
      <c r="D14" s="8"/>
      <c r="E14" s="98" t="s">
        <v>14</v>
      </c>
      <c r="F14" s="99"/>
      <c r="G14" s="40" t="s">
        <v>15</v>
      </c>
    </row>
    <row r="15" spans="2:8" ht="15" customHeight="1" x14ac:dyDescent="0.25">
      <c r="B15" s="27" t="s">
        <v>16</v>
      </c>
      <c r="C15" s="16" t="s">
        <v>17</v>
      </c>
      <c r="D15" s="8"/>
      <c r="E15" s="98" t="s">
        <v>18</v>
      </c>
      <c r="F15" s="99"/>
      <c r="G15" s="39" t="s">
        <v>5</v>
      </c>
    </row>
    <row r="16" spans="2:8" ht="24" x14ac:dyDescent="0.25">
      <c r="B16" s="27" t="s">
        <v>19</v>
      </c>
      <c r="C16" s="37">
        <v>44602</v>
      </c>
      <c r="D16" s="8"/>
      <c r="E16" s="100" t="s">
        <v>20</v>
      </c>
      <c r="F16" s="101"/>
      <c r="G16" s="38" t="s">
        <v>83</v>
      </c>
    </row>
    <row r="17" spans="2:9" ht="15" customHeight="1" x14ac:dyDescent="0.25">
      <c r="B17" s="9"/>
      <c r="C17" s="8"/>
      <c r="D17" s="8"/>
      <c r="E17" s="8"/>
      <c r="F17" s="8"/>
      <c r="G17" s="10"/>
    </row>
    <row r="18" spans="2:9" ht="15" customHeight="1" x14ac:dyDescent="0.25">
      <c r="B18" s="102" t="s">
        <v>21</v>
      </c>
      <c r="C18" s="103"/>
      <c r="D18" s="103"/>
      <c r="E18" s="103"/>
      <c r="F18" s="103"/>
      <c r="G18" s="103"/>
    </row>
    <row r="19" spans="2:9" ht="15" customHeight="1" x14ac:dyDescent="0.25">
      <c r="B19" s="7"/>
      <c r="C19" s="11"/>
      <c r="D19" s="11"/>
      <c r="E19" s="12"/>
      <c r="F19" s="13"/>
      <c r="G19" s="14"/>
    </row>
    <row r="20" spans="2:9" ht="15" customHeight="1" x14ac:dyDescent="0.25">
      <c r="B20" s="44" t="s">
        <v>88</v>
      </c>
      <c r="C20" s="45"/>
      <c r="D20" s="46"/>
      <c r="E20" s="46"/>
      <c r="F20" s="46"/>
      <c r="G20" s="47"/>
    </row>
    <row r="21" spans="2:9" ht="26.25" customHeight="1" x14ac:dyDescent="0.25">
      <c r="B21" s="48" t="s">
        <v>22</v>
      </c>
      <c r="C21" s="48" t="s">
        <v>23</v>
      </c>
      <c r="D21" s="48" t="s">
        <v>24</v>
      </c>
      <c r="E21" s="48" t="s">
        <v>37</v>
      </c>
      <c r="F21" s="48" t="s">
        <v>25</v>
      </c>
      <c r="G21" s="48" t="s">
        <v>26</v>
      </c>
    </row>
    <row r="22" spans="2:9" ht="15" customHeight="1" x14ac:dyDescent="0.25">
      <c r="B22" s="28" t="s">
        <v>27</v>
      </c>
      <c r="C22" s="16" t="s">
        <v>28</v>
      </c>
      <c r="D22" s="26">
        <v>32</v>
      </c>
      <c r="E22" s="16" t="s">
        <v>29</v>
      </c>
      <c r="F22" s="29">
        <f>(18000+(18000*0.06))*1.1</f>
        <v>20988</v>
      </c>
      <c r="G22" s="29">
        <f t="shared" ref="G22:G27" si="0">+F22*D22</f>
        <v>671616</v>
      </c>
    </row>
    <row r="23" spans="2:9" ht="15" customHeight="1" x14ac:dyDescent="0.25">
      <c r="B23" s="28" t="s">
        <v>30</v>
      </c>
      <c r="C23" s="16" t="s">
        <v>28</v>
      </c>
      <c r="D23" s="26">
        <v>32</v>
      </c>
      <c r="E23" s="16" t="s">
        <v>29</v>
      </c>
      <c r="F23" s="29">
        <f t="shared" ref="F23:F27" si="1">(18000+(18000*0.06))*1.1</f>
        <v>20988</v>
      </c>
      <c r="G23" s="29">
        <f t="shared" si="0"/>
        <v>671616</v>
      </c>
    </row>
    <row r="24" spans="2:9" ht="15" customHeight="1" x14ac:dyDescent="0.25">
      <c r="B24" s="28" t="s">
        <v>31</v>
      </c>
      <c r="C24" s="16" t="s">
        <v>28</v>
      </c>
      <c r="D24" s="26">
        <v>22</v>
      </c>
      <c r="E24" s="16" t="s">
        <v>29</v>
      </c>
      <c r="F24" s="29">
        <f t="shared" si="1"/>
        <v>20988</v>
      </c>
      <c r="G24" s="29">
        <f t="shared" si="0"/>
        <v>461736</v>
      </c>
    </row>
    <row r="25" spans="2:9" ht="15" customHeight="1" x14ac:dyDescent="0.25">
      <c r="B25" s="28" t="s">
        <v>32</v>
      </c>
      <c r="C25" s="16" t="s">
        <v>28</v>
      </c>
      <c r="D25" s="26">
        <v>360</v>
      </c>
      <c r="E25" s="16" t="s">
        <v>29</v>
      </c>
      <c r="F25" s="29">
        <f t="shared" si="1"/>
        <v>20988</v>
      </c>
      <c r="G25" s="29">
        <f t="shared" si="0"/>
        <v>7555680</v>
      </c>
      <c r="I25" s="5"/>
    </row>
    <row r="26" spans="2:9" ht="15" customHeight="1" x14ac:dyDescent="0.25">
      <c r="B26" s="28" t="s">
        <v>33</v>
      </c>
      <c r="C26" s="16" t="s">
        <v>28</v>
      </c>
      <c r="D26" s="26">
        <v>150</v>
      </c>
      <c r="E26" s="16" t="s">
        <v>29</v>
      </c>
      <c r="F26" s="29">
        <f t="shared" si="1"/>
        <v>20988</v>
      </c>
      <c r="G26" s="29">
        <f t="shared" si="0"/>
        <v>3148200</v>
      </c>
      <c r="I26" s="5"/>
    </row>
    <row r="27" spans="2:9" ht="15" customHeight="1" x14ac:dyDescent="0.25">
      <c r="B27" s="28" t="s">
        <v>34</v>
      </c>
      <c r="C27" s="16" t="s">
        <v>28</v>
      </c>
      <c r="D27" s="26">
        <v>240</v>
      </c>
      <c r="E27" s="16" t="s">
        <v>29</v>
      </c>
      <c r="F27" s="29">
        <f t="shared" si="1"/>
        <v>20988</v>
      </c>
      <c r="G27" s="29">
        <f t="shared" si="0"/>
        <v>5037120</v>
      </c>
      <c r="I27" s="5"/>
    </row>
    <row r="28" spans="2:9" ht="15" customHeight="1" x14ac:dyDescent="0.25">
      <c r="B28" s="51" t="s">
        <v>35</v>
      </c>
      <c r="C28" s="49"/>
      <c r="D28" s="49"/>
      <c r="E28" s="49"/>
      <c r="F28" s="50"/>
      <c r="G28" s="52">
        <f>SUM(G22:G27)</f>
        <v>17545968</v>
      </c>
    </row>
    <row r="29" spans="2:9" ht="15" customHeight="1" x14ac:dyDescent="0.25">
      <c r="B29" s="15"/>
      <c r="C29" s="7"/>
      <c r="D29" s="7"/>
      <c r="E29" s="7"/>
      <c r="F29" s="7"/>
      <c r="G29" s="7"/>
    </row>
    <row r="30" spans="2:9" ht="15" customHeight="1" x14ac:dyDescent="0.25">
      <c r="B30" s="53" t="s">
        <v>36</v>
      </c>
      <c r="C30" s="54"/>
      <c r="D30" s="55"/>
      <c r="E30" s="55"/>
      <c r="F30" s="56"/>
      <c r="G30" s="57"/>
    </row>
    <row r="31" spans="2:9" ht="27" customHeight="1" x14ac:dyDescent="0.25">
      <c r="B31" s="58" t="s">
        <v>22</v>
      </c>
      <c r="C31" s="59" t="s">
        <v>23</v>
      </c>
      <c r="D31" s="59" t="s">
        <v>24</v>
      </c>
      <c r="E31" s="58" t="s">
        <v>89</v>
      </c>
      <c r="F31" s="59" t="s">
        <v>25</v>
      </c>
      <c r="G31" s="58" t="s">
        <v>26</v>
      </c>
    </row>
    <row r="32" spans="2:9" ht="15" customHeight="1" x14ac:dyDescent="0.25">
      <c r="B32" s="60"/>
      <c r="C32" s="61" t="s">
        <v>89</v>
      </c>
      <c r="D32" s="61" t="s">
        <v>89</v>
      </c>
      <c r="E32" s="61" t="s">
        <v>89</v>
      </c>
      <c r="F32" s="62" t="s">
        <v>89</v>
      </c>
      <c r="G32" s="63"/>
    </row>
    <row r="33" spans="1:9" ht="15" customHeight="1" x14ac:dyDescent="0.25">
      <c r="B33" s="64" t="s">
        <v>38</v>
      </c>
      <c r="C33" s="65"/>
      <c r="D33" s="65"/>
      <c r="E33" s="65"/>
      <c r="F33" s="66"/>
      <c r="G33" s="67"/>
    </row>
    <row r="34" spans="1:9" ht="15" customHeight="1" x14ac:dyDescent="0.25">
      <c r="B34" s="7"/>
      <c r="C34" s="7"/>
      <c r="D34" s="7"/>
      <c r="E34" s="7"/>
      <c r="F34" s="7"/>
      <c r="G34" s="7"/>
    </row>
    <row r="35" spans="1:9" ht="15" customHeight="1" x14ac:dyDescent="0.25">
      <c r="B35" s="53" t="s">
        <v>39</v>
      </c>
      <c r="C35" s="54"/>
      <c r="D35" s="55"/>
      <c r="E35" s="55"/>
      <c r="F35" s="56"/>
      <c r="G35" s="57"/>
    </row>
    <row r="36" spans="1:9" ht="23.25" customHeight="1" x14ac:dyDescent="0.25">
      <c r="B36" s="68" t="s">
        <v>22</v>
      </c>
      <c r="C36" s="68" t="s">
        <v>23</v>
      </c>
      <c r="D36" s="68" t="s">
        <v>24</v>
      </c>
      <c r="E36" s="68" t="s">
        <v>37</v>
      </c>
      <c r="F36" s="69" t="s">
        <v>25</v>
      </c>
      <c r="G36" s="68" t="s">
        <v>26</v>
      </c>
    </row>
    <row r="37" spans="1:9" ht="15" customHeight="1" x14ac:dyDescent="0.25">
      <c r="B37" s="28" t="s">
        <v>40</v>
      </c>
      <c r="C37" s="16" t="s">
        <v>90</v>
      </c>
      <c r="D37" s="16">
        <v>2</v>
      </c>
      <c r="E37" s="16" t="s">
        <v>29</v>
      </c>
      <c r="F37" s="29">
        <v>176000</v>
      </c>
      <c r="G37" s="29">
        <f>+F37*D37</f>
        <v>352000</v>
      </c>
      <c r="I37" s="4"/>
    </row>
    <row r="38" spans="1:9" ht="15" customHeight="1" x14ac:dyDescent="0.25">
      <c r="B38" s="28" t="s">
        <v>41</v>
      </c>
      <c r="C38" s="16" t="s">
        <v>90</v>
      </c>
      <c r="D38" s="16">
        <v>2</v>
      </c>
      <c r="E38" s="16" t="s">
        <v>29</v>
      </c>
      <c r="F38" s="29">
        <v>176000</v>
      </c>
      <c r="G38" s="29">
        <f>+F38*D38</f>
        <v>352000</v>
      </c>
    </row>
    <row r="39" spans="1:9" ht="15" customHeight="1" x14ac:dyDescent="0.25">
      <c r="B39" s="28" t="s">
        <v>42</v>
      </c>
      <c r="C39" s="16" t="s">
        <v>90</v>
      </c>
      <c r="D39" s="16">
        <v>2</v>
      </c>
      <c r="E39" s="16" t="s">
        <v>29</v>
      </c>
      <c r="F39" s="29">
        <v>176000</v>
      </c>
      <c r="G39" s="29">
        <f>+F39*D39</f>
        <v>352000</v>
      </c>
    </row>
    <row r="40" spans="1:9" ht="15" customHeight="1" x14ac:dyDescent="0.25">
      <c r="A40" s="2"/>
      <c r="B40" s="70" t="s">
        <v>43</v>
      </c>
      <c r="C40" s="70"/>
      <c r="D40" s="70"/>
      <c r="E40" s="70"/>
      <c r="F40" s="70"/>
      <c r="G40" s="52">
        <f>SUM(G37:G39)</f>
        <v>1056000</v>
      </c>
      <c r="H40" s="2"/>
    </row>
    <row r="41" spans="1:9" ht="15" customHeight="1" x14ac:dyDescent="0.25">
      <c r="A41" s="2"/>
      <c r="B41" s="8"/>
      <c r="C41" s="8"/>
      <c r="D41" s="8"/>
      <c r="E41" s="8"/>
      <c r="F41" s="8"/>
      <c r="G41" s="8"/>
      <c r="H41" s="2"/>
    </row>
    <row r="42" spans="1:9" ht="15" customHeight="1" x14ac:dyDescent="0.25">
      <c r="B42" s="53" t="s">
        <v>44</v>
      </c>
      <c r="C42" s="54"/>
      <c r="D42" s="55"/>
      <c r="E42" s="55"/>
      <c r="F42" s="56"/>
      <c r="G42" s="57"/>
    </row>
    <row r="43" spans="1:9" ht="24" x14ac:dyDescent="0.25">
      <c r="B43" s="71" t="s">
        <v>45</v>
      </c>
      <c r="C43" s="71" t="s">
        <v>46</v>
      </c>
      <c r="D43" s="71" t="s">
        <v>47</v>
      </c>
      <c r="E43" s="71" t="s">
        <v>37</v>
      </c>
      <c r="F43" s="71" t="s">
        <v>25</v>
      </c>
      <c r="G43" s="72" t="s">
        <v>26</v>
      </c>
    </row>
    <row r="44" spans="1:9" ht="15" customHeight="1" x14ac:dyDescent="0.25">
      <c r="B44" s="28" t="s">
        <v>84</v>
      </c>
      <c r="C44" s="16" t="s">
        <v>85</v>
      </c>
      <c r="D44" s="26">
        <v>480</v>
      </c>
      <c r="E44" s="16" t="s">
        <v>86</v>
      </c>
      <c r="F44" s="29">
        <v>2000</v>
      </c>
      <c r="G44" s="29">
        <f>(D44*F44)</f>
        <v>960000</v>
      </c>
    </row>
    <row r="45" spans="1:9" ht="15" customHeight="1" x14ac:dyDescent="0.25">
      <c r="B45" s="30" t="s">
        <v>48</v>
      </c>
      <c r="C45" s="16" t="s">
        <v>49</v>
      </c>
      <c r="D45" s="31">
        <v>13500</v>
      </c>
      <c r="E45" s="16" t="s">
        <v>50</v>
      </c>
      <c r="F45" s="29">
        <f>(618+(618*0.06))*1.1</f>
        <v>720.58800000000008</v>
      </c>
      <c r="G45" s="29">
        <f>+F45*D45</f>
        <v>9727938.0000000019</v>
      </c>
    </row>
    <row r="46" spans="1:9" ht="15" customHeight="1" x14ac:dyDescent="0.25">
      <c r="B46" s="17" t="s">
        <v>51</v>
      </c>
      <c r="C46" s="23"/>
      <c r="D46" s="18"/>
      <c r="E46" s="23"/>
      <c r="F46" s="32"/>
      <c r="G46" s="32"/>
    </row>
    <row r="47" spans="1:9" ht="15" customHeight="1" x14ac:dyDescent="0.25">
      <c r="B47" s="19" t="s">
        <v>52</v>
      </c>
      <c r="C47" s="16" t="s">
        <v>53</v>
      </c>
      <c r="D47" s="20">
        <v>2</v>
      </c>
      <c r="E47" s="16" t="s">
        <v>50</v>
      </c>
      <c r="F47" s="29">
        <f>(52839+(52839*0.06))*1.1</f>
        <v>61610.273999999998</v>
      </c>
      <c r="G47" s="29">
        <f>D47*F47</f>
        <v>123220.548</v>
      </c>
    </row>
    <row r="48" spans="1:9" ht="15" customHeight="1" x14ac:dyDescent="0.25">
      <c r="B48" s="17" t="s">
        <v>54</v>
      </c>
      <c r="C48" s="33"/>
      <c r="D48" s="21"/>
      <c r="E48" s="33"/>
      <c r="F48" s="34"/>
      <c r="G48" s="34"/>
    </row>
    <row r="49" spans="2:11" ht="15" customHeight="1" x14ac:dyDescent="0.25">
      <c r="B49" s="22" t="s">
        <v>55</v>
      </c>
      <c r="C49" s="23" t="s">
        <v>53</v>
      </c>
      <c r="D49" s="18">
        <v>2.6</v>
      </c>
      <c r="E49" s="16" t="s">
        <v>50</v>
      </c>
      <c r="F49" s="32">
        <f>(58869.1453+(58869*0.06))*1.1</f>
        <v>68641.413830000005</v>
      </c>
      <c r="G49" s="32">
        <f>D49*F49</f>
        <v>178467.67595800001</v>
      </c>
    </row>
    <row r="50" spans="2:11" ht="15" customHeight="1" x14ac:dyDescent="0.25">
      <c r="B50" s="17" t="s">
        <v>56</v>
      </c>
      <c r="C50" s="33"/>
      <c r="D50" s="21"/>
      <c r="E50" s="33"/>
      <c r="F50" s="34"/>
      <c r="G50" s="34"/>
    </row>
    <row r="51" spans="2:11" ht="15" customHeight="1" x14ac:dyDescent="0.25">
      <c r="B51" s="22" t="s">
        <v>57</v>
      </c>
      <c r="C51" s="23" t="s">
        <v>53</v>
      </c>
      <c r="D51" s="18">
        <v>6</v>
      </c>
      <c r="E51" s="16" t="s">
        <v>50</v>
      </c>
      <c r="F51" s="32">
        <f>(27840.5498+(27840*0.06))*1.1</f>
        <v>32462.044780000004</v>
      </c>
      <c r="G51" s="32">
        <f>D51*F51</f>
        <v>194772.26868000004</v>
      </c>
    </row>
    <row r="52" spans="2:11" ht="15" customHeight="1" x14ac:dyDescent="0.25">
      <c r="B52" s="35" t="s">
        <v>58</v>
      </c>
      <c r="C52" s="23"/>
      <c r="D52" s="18"/>
      <c r="E52" s="23"/>
      <c r="F52" s="32"/>
      <c r="G52" s="32"/>
    </row>
    <row r="53" spans="2:11" ht="15" customHeight="1" x14ac:dyDescent="0.25">
      <c r="B53" s="28" t="s">
        <v>59</v>
      </c>
      <c r="C53" s="16" t="s">
        <v>60</v>
      </c>
      <c r="D53" s="20">
        <v>230</v>
      </c>
      <c r="E53" s="16" t="s">
        <v>50</v>
      </c>
      <c r="F53" s="29">
        <f>(412+(412*0.06))*1.1</f>
        <v>480.39200000000005</v>
      </c>
      <c r="G53" s="29">
        <f>F53*D53</f>
        <v>110490.16000000002</v>
      </c>
    </row>
    <row r="54" spans="2:11" ht="15" customHeight="1" x14ac:dyDescent="0.25">
      <c r="B54" s="28" t="s">
        <v>61</v>
      </c>
      <c r="C54" s="16" t="s">
        <v>60</v>
      </c>
      <c r="D54" s="20">
        <v>50</v>
      </c>
      <c r="E54" s="16" t="s">
        <v>50</v>
      </c>
      <c r="F54" s="29">
        <f>(236.9+(237*0.06))*1.1</f>
        <v>276.23200000000003</v>
      </c>
      <c r="G54" s="29">
        <f>F54*D54</f>
        <v>13811.600000000002</v>
      </c>
    </row>
    <row r="55" spans="2:11" ht="15" customHeight="1" x14ac:dyDescent="0.25">
      <c r="B55" s="28" t="s">
        <v>82</v>
      </c>
      <c r="C55" s="16" t="s">
        <v>60</v>
      </c>
      <c r="D55" s="20">
        <v>225</v>
      </c>
      <c r="E55" s="16" t="s">
        <v>50</v>
      </c>
      <c r="F55" s="29">
        <f>(826.06+(826*0.06))*1.1</f>
        <v>963.1819999999999</v>
      </c>
      <c r="G55" s="29">
        <f>F55*D55</f>
        <v>216715.94999999998</v>
      </c>
      <c r="J55" s="6"/>
    </row>
    <row r="56" spans="2:11" ht="15" customHeight="1" x14ac:dyDescent="0.25">
      <c r="B56" s="28" t="s">
        <v>62</v>
      </c>
      <c r="C56" s="16" t="s">
        <v>63</v>
      </c>
      <c r="D56" s="20">
        <v>50</v>
      </c>
      <c r="E56" s="16" t="s">
        <v>50</v>
      </c>
      <c r="F56" s="29">
        <f>(1052.66+(1053*0.06))*1.1</f>
        <v>1227.4240000000002</v>
      </c>
      <c r="G56" s="29">
        <f>F56*D56</f>
        <v>61371.200000000012</v>
      </c>
      <c r="K56" s="6"/>
    </row>
    <row r="57" spans="2:11" ht="15" customHeight="1" x14ac:dyDescent="0.25">
      <c r="B57" s="73" t="s">
        <v>64</v>
      </c>
      <c r="C57" s="74"/>
      <c r="D57" s="74"/>
      <c r="E57" s="74"/>
      <c r="F57" s="75"/>
      <c r="G57" s="52">
        <f>SUM(G44:G56)</f>
        <v>11586787.402638001</v>
      </c>
    </row>
    <row r="58" spans="2:11" ht="15" customHeight="1" x14ac:dyDescent="0.25">
      <c r="B58" s="13"/>
      <c r="C58" s="8"/>
      <c r="D58" s="8"/>
      <c r="E58" s="8"/>
      <c r="F58" s="8"/>
      <c r="G58" s="13"/>
    </row>
    <row r="59" spans="2:11" ht="31.5" customHeight="1" x14ac:dyDescent="0.25">
      <c r="B59" s="53" t="s">
        <v>65</v>
      </c>
      <c r="C59" s="54"/>
      <c r="D59" s="55"/>
      <c r="E59" s="55"/>
      <c r="F59" s="56"/>
      <c r="G59" s="57"/>
    </row>
    <row r="60" spans="2:11" ht="24" x14ac:dyDescent="0.25">
      <c r="B60" s="76" t="s">
        <v>66</v>
      </c>
      <c r="C60" s="71" t="s">
        <v>46</v>
      </c>
      <c r="D60" s="71" t="s">
        <v>47</v>
      </c>
      <c r="E60" s="76" t="s">
        <v>37</v>
      </c>
      <c r="F60" s="71" t="s">
        <v>25</v>
      </c>
      <c r="G60" s="76" t="s">
        <v>26</v>
      </c>
    </row>
    <row r="61" spans="2:11" ht="15" customHeight="1" x14ac:dyDescent="0.25">
      <c r="B61" s="77" t="s">
        <v>89</v>
      </c>
      <c r="C61" s="78" t="s">
        <v>89</v>
      </c>
      <c r="D61" s="78" t="s">
        <v>89</v>
      </c>
      <c r="E61" s="79" t="s">
        <v>89</v>
      </c>
      <c r="F61" s="80" t="s">
        <v>89</v>
      </c>
      <c r="G61" s="80"/>
    </row>
    <row r="62" spans="2:11" ht="15" customHeight="1" x14ac:dyDescent="0.25">
      <c r="B62" s="81" t="s">
        <v>67</v>
      </c>
      <c r="C62" s="82"/>
      <c r="D62" s="82"/>
      <c r="E62" s="83"/>
      <c r="F62" s="84"/>
      <c r="G62" s="85"/>
    </row>
    <row r="63" spans="2:11" ht="15" customHeight="1" x14ac:dyDescent="0.25">
      <c r="B63" s="13"/>
      <c r="C63" s="8"/>
      <c r="D63" s="8"/>
      <c r="E63" s="8"/>
      <c r="F63" s="8"/>
      <c r="G63" s="13"/>
    </row>
    <row r="64" spans="2:11" ht="15" customHeight="1" x14ac:dyDescent="0.25">
      <c r="B64" s="86" t="s">
        <v>68</v>
      </c>
      <c r="C64" s="87"/>
      <c r="D64" s="87"/>
      <c r="E64" s="87"/>
      <c r="F64" s="94"/>
      <c r="G64" s="96">
        <f>+G28+G40+G57</f>
        <v>30188755.402638003</v>
      </c>
    </row>
    <row r="65" spans="2:7" ht="15" customHeight="1" x14ac:dyDescent="0.25">
      <c r="B65" s="88" t="s">
        <v>69</v>
      </c>
      <c r="C65" s="89"/>
      <c r="D65" s="89"/>
      <c r="E65" s="89"/>
      <c r="F65" s="95"/>
      <c r="G65" s="97">
        <f>0.05*G64</f>
        <v>1509437.7701319002</v>
      </c>
    </row>
    <row r="66" spans="2:7" ht="15" customHeight="1" x14ac:dyDescent="0.25">
      <c r="B66" s="90" t="s">
        <v>70</v>
      </c>
      <c r="C66" s="91"/>
      <c r="D66" s="91"/>
      <c r="E66" s="91"/>
      <c r="F66" s="91"/>
      <c r="G66" s="96">
        <f>SUM(G64:G65)</f>
        <v>31698193.172769904</v>
      </c>
    </row>
    <row r="67" spans="2:7" ht="15" customHeight="1" x14ac:dyDescent="0.25">
      <c r="B67" s="88" t="s">
        <v>71</v>
      </c>
      <c r="C67" s="89"/>
      <c r="D67" s="89"/>
      <c r="E67" s="89"/>
      <c r="F67" s="89"/>
      <c r="G67" s="97">
        <f>+G13</f>
        <v>37500000</v>
      </c>
    </row>
    <row r="68" spans="2:7" ht="15" customHeight="1" x14ac:dyDescent="0.25">
      <c r="B68" s="92" t="s">
        <v>72</v>
      </c>
      <c r="C68" s="93"/>
      <c r="D68" s="93"/>
      <c r="E68" s="93"/>
      <c r="F68" s="93"/>
      <c r="G68" s="96">
        <f>+G67-G66</f>
        <v>5801806.8272300959</v>
      </c>
    </row>
    <row r="69" spans="2:7" ht="15" customHeight="1" x14ac:dyDescent="0.25">
      <c r="B69" s="24" t="s">
        <v>73</v>
      </c>
      <c r="C69" s="24"/>
      <c r="D69" s="7"/>
      <c r="E69" s="7"/>
      <c r="F69" s="7"/>
      <c r="G69" s="7"/>
    </row>
    <row r="70" spans="2:7" ht="15" customHeight="1" x14ac:dyDescent="0.25">
      <c r="B70" s="24"/>
      <c r="C70" s="24"/>
      <c r="D70" s="7"/>
      <c r="E70" s="7"/>
      <c r="F70" s="7"/>
      <c r="G70" s="7"/>
    </row>
    <row r="71" spans="2:7" ht="15" customHeight="1" x14ac:dyDescent="0.25">
      <c r="B71" s="25" t="s">
        <v>74</v>
      </c>
      <c r="C71" s="24"/>
      <c r="D71" s="7"/>
      <c r="E71" s="7"/>
      <c r="F71" s="7"/>
      <c r="G71" s="7"/>
    </row>
    <row r="72" spans="2:7" ht="15" customHeight="1" x14ac:dyDescent="0.25">
      <c r="B72" s="24" t="s">
        <v>75</v>
      </c>
      <c r="C72" s="24"/>
      <c r="D72" s="7"/>
      <c r="E72" s="7"/>
      <c r="F72" s="7"/>
      <c r="G72" s="7"/>
    </row>
    <row r="73" spans="2:7" ht="15" customHeight="1" x14ac:dyDescent="0.25">
      <c r="B73" s="24" t="s">
        <v>76</v>
      </c>
      <c r="C73" s="24"/>
      <c r="D73" s="7"/>
      <c r="E73" s="7"/>
      <c r="F73" s="7"/>
      <c r="G73" s="7"/>
    </row>
    <row r="74" spans="2:7" ht="15" customHeight="1" x14ac:dyDescent="0.25">
      <c r="B74" s="24" t="s">
        <v>77</v>
      </c>
      <c r="C74" s="24"/>
      <c r="D74" s="7"/>
      <c r="E74" s="7"/>
      <c r="F74" s="7"/>
      <c r="G74" s="7"/>
    </row>
    <row r="75" spans="2:7" ht="15" customHeight="1" x14ac:dyDescent="0.25">
      <c r="B75" s="24" t="s">
        <v>78</v>
      </c>
      <c r="C75" s="24"/>
      <c r="D75" s="7"/>
      <c r="E75" s="7"/>
      <c r="F75" s="7"/>
      <c r="G75" s="7"/>
    </row>
    <row r="76" spans="2:7" ht="15" customHeight="1" x14ac:dyDescent="0.25">
      <c r="B76" s="24" t="s">
        <v>79</v>
      </c>
      <c r="C76" s="24"/>
      <c r="D76" s="7"/>
      <c r="E76" s="7"/>
      <c r="F76" s="7"/>
      <c r="G76" s="7"/>
    </row>
    <row r="77" spans="2:7" ht="15" customHeight="1" x14ac:dyDescent="0.25">
      <c r="B77" s="24" t="s">
        <v>80</v>
      </c>
      <c r="C77" s="24"/>
      <c r="D77" s="7"/>
      <c r="E77" s="7"/>
      <c r="F77" s="7"/>
      <c r="G77" s="7"/>
    </row>
    <row r="78" spans="2:7" ht="15" customHeight="1" x14ac:dyDescent="0.25">
      <c r="B78" s="7" t="s">
        <v>81</v>
      </c>
      <c r="C78" s="7"/>
      <c r="D78" s="7"/>
      <c r="E78" s="7"/>
      <c r="F78" s="7"/>
      <c r="G78" s="7"/>
    </row>
    <row r="79" spans="2:7" ht="15" customHeight="1" thickBot="1" x14ac:dyDescent="0.3">
      <c r="B79" s="7"/>
      <c r="C79" s="7"/>
      <c r="D79" s="7"/>
      <c r="E79" s="7"/>
      <c r="F79" s="7"/>
      <c r="G79" s="7"/>
    </row>
    <row r="80" spans="2:7" ht="15" customHeight="1" thickBot="1" x14ac:dyDescent="0.3">
      <c r="B80" s="109" t="s">
        <v>91</v>
      </c>
    </row>
    <row r="81" spans="2:5" ht="15" customHeight="1" x14ac:dyDescent="0.25">
      <c r="B81" s="110" t="s">
        <v>92</v>
      </c>
      <c r="C81" s="111">
        <v>700000</v>
      </c>
      <c r="D81" s="111">
        <v>750000</v>
      </c>
      <c r="E81" s="112">
        <v>800000</v>
      </c>
    </row>
    <row r="82" spans="2:5" ht="15" customHeight="1" thickBot="1" x14ac:dyDescent="0.3">
      <c r="B82" s="113" t="s">
        <v>93</v>
      </c>
      <c r="C82" s="114">
        <f>(G66/C81)</f>
        <v>45.283133103957006</v>
      </c>
      <c r="D82" s="114">
        <f>(G66/D81)</f>
        <v>42.264257563693207</v>
      </c>
      <c r="E82" s="115">
        <f>(G66/E81)</f>
        <v>39.622741465962378</v>
      </c>
    </row>
  </sheetData>
  <mergeCells count="10">
    <mergeCell ref="E15:F15"/>
    <mergeCell ref="E16:F16"/>
    <mergeCell ref="B18:G18"/>
    <mergeCell ref="B8:G8"/>
    <mergeCell ref="E10:F10"/>
    <mergeCell ref="E11:F11"/>
    <mergeCell ref="E12:F12"/>
    <mergeCell ref="E13:F13"/>
    <mergeCell ref="E14:F14"/>
    <mergeCell ref="E9:F9"/>
  </mergeCells>
  <pageMargins left="0.70866141732283472" right="0.70866141732283472" top="0.74803149606299213" bottom="0.74803149606299213" header="0.31496062992125984" footer="0.31496062992125984"/>
  <pageSetup paperSize="170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K82"/>
  <sheetViews>
    <sheetView tabSelected="1" topLeftCell="A73" workbookViewId="0">
      <selection activeCell="H81" sqref="H81"/>
    </sheetView>
  </sheetViews>
  <sheetFormatPr baseColWidth="10" defaultColWidth="11.42578125" defaultRowHeight="15" customHeight="1" x14ac:dyDescent="0.25"/>
  <cols>
    <col min="1" max="1" width="3.140625" style="1" customWidth="1"/>
    <col min="2" max="2" width="32.7109375" style="1" customWidth="1"/>
    <col min="3" max="3" width="13.28515625" style="1" customWidth="1"/>
    <col min="4" max="4" width="10.42578125" style="1" customWidth="1"/>
    <col min="5" max="5" width="16.42578125" style="1" customWidth="1"/>
    <col min="6" max="6" width="13.7109375" style="1" customWidth="1"/>
    <col min="7" max="7" width="17.7109375" style="1" customWidth="1"/>
    <col min="8" max="256" width="11.42578125" style="1"/>
    <col min="257" max="257" width="3.140625" style="1" customWidth="1"/>
    <col min="258" max="258" width="21.28515625" style="1" customWidth="1"/>
    <col min="259" max="259" width="20.7109375" style="1" bestFit="1" customWidth="1"/>
    <col min="260" max="260" width="10" style="1" customWidth="1"/>
    <col min="261" max="261" width="13.7109375" style="1" customWidth="1"/>
    <col min="262" max="262" width="11.42578125" style="1"/>
    <col min="263" max="263" width="15.7109375" style="1" customWidth="1"/>
    <col min="264" max="512" width="11.42578125" style="1"/>
    <col min="513" max="513" width="3.140625" style="1" customWidth="1"/>
    <col min="514" max="514" width="21.28515625" style="1" customWidth="1"/>
    <col min="515" max="515" width="20.7109375" style="1" bestFit="1" customWidth="1"/>
    <col min="516" max="516" width="10" style="1" customWidth="1"/>
    <col min="517" max="517" width="13.7109375" style="1" customWidth="1"/>
    <col min="518" max="518" width="11.42578125" style="1"/>
    <col min="519" max="519" width="15.7109375" style="1" customWidth="1"/>
    <col min="520" max="768" width="11.42578125" style="1"/>
    <col min="769" max="769" width="3.140625" style="1" customWidth="1"/>
    <col min="770" max="770" width="21.28515625" style="1" customWidth="1"/>
    <col min="771" max="771" width="20.7109375" style="1" bestFit="1" customWidth="1"/>
    <col min="772" max="772" width="10" style="1" customWidth="1"/>
    <col min="773" max="773" width="13.7109375" style="1" customWidth="1"/>
    <col min="774" max="774" width="11.42578125" style="1"/>
    <col min="775" max="775" width="15.7109375" style="1" customWidth="1"/>
    <col min="776" max="1024" width="11.42578125" style="1"/>
    <col min="1025" max="1025" width="3.140625" style="1" customWidth="1"/>
    <col min="1026" max="1026" width="21.28515625" style="1" customWidth="1"/>
    <col min="1027" max="1027" width="20.7109375" style="1" bestFit="1" customWidth="1"/>
    <col min="1028" max="1028" width="10" style="1" customWidth="1"/>
    <col min="1029" max="1029" width="13.7109375" style="1" customWidth="1"/>
    <col min="1030" max="1030" width="11.42578125" style="1"/>
    <col min="1031" max="1031" width="15.7109375" style="1" customWidth="1"/>
    <col min="1032" max="1280" width="11.42578125" style="1"/>
    <col min="1281" max="1281" width="3.140625" style="1" customWidth="1"/>
    <col min="1282" max="1282" width="21.28515625" style="1" customWidth="1"/>
    <col min="1283" max="1283" width="20.7109375" style="1" bestFit="1" customWidth="1"/>
    <col min="1284" max="1284" width="10" style="1" customWidth="1"/>
    <col min="1285" max="1285" width="13.7109375" style="1" customWidth="1"/>
    <col min="1286" max="1286" width="11.42578125" style="1"/>
    <col min="1287" max="1287" width="15.7109375" style="1" customWidth="1"/>
    <col min="1288" max="1536" width="11.42578125" style="1"/>
    <col min="1537" max="1537" width="3.140625" style="1" customWidth="1"/>
    <col min="1538" max="1538" width="21.28515625" style="1" customWidth="1"/>
    <col min="1539" max="1539" width="20.7109375" style="1" bestFit="1" customWidth="1"/>
    <col min="1540" max="1540" width="10" style="1" customWidth="1"/>
    <col min="1541" max="1541" width="13.7109375" style="1" customWidth="1"/>
    <col min="1542" max="1542" width="11.42578125" style="1"/>
    <col min="1543" max="1543" width="15.7109375" style="1" customWidth="1"/>
    <col min="1544" max="1792" width="11.42578125" style="1"/>
    <col min="1793" max="1793" width="3.140625" style="1" customWidth="1"/>
    <col min="1794" max="1794" width="21.28515625" style="1" customWidth="1"/>
    <col min="1795" max="1795" width="20.7109375" style="1" bestFit="1" customWidth="1"/>
    <col min="1796" max="1796" width="10" style="1" customWidth="1"/>
    <col min="1797" max="1797" width="13.7109375" style="1" customWidth="1"/>
    <col min="1798" max="1798" width="11.42578125" style="1"/>
    <col min="1799" max="1799" width="15.7109375" style="1" customWidth="1"/>
    <col min="1800" max="2048" width="11.42578125" style="1"/>
    <col min="2049" max="2049" width="3.140625" style="1" customWidth="1"/>
    <col min="2050" max="2050" width="21.28515625" style="1" customWidth="1"/>
    <col min="2051" max="2051" width="20.7109375" style="1" bestFit="1" customWidth="1"/>
    <col min="2052" max="2052" width="10" style="1" customWidth="1"/>
    <col min="2053" max="2053" width="13.7109375" style="1" customWidth="1"/>
    <col min="2054" max="2054" width="11.42578125" style="1"/>
    <col min="2055" max="2055" width="15.7109375" style="1" customWidth="1"/>
    <col min="2056" max="2304" width="11.42578125" style="1"/>
    <col min="2305" max="2305" width="3.140625" style="1" customWidth="1"/>
    <col min="2306" max="2306" width="21.28515625" style="1" customWidth="1"/>
    <col min="2307" max="2307" width="20.7109375" style="1" bestFit="1" customWidth="1"/>
    <col min="2308" max="2308" width="10" style="1" customWidth="1"/>
    <col min="2309" max="2309" width="13.7109375" style="1" customWidth="1"/>
    <col min="2310" max="2310" width="11.42578125" style="1"/>
    <col min="2311" max="2311" width="15.7109375" style="1" customWidth="1"/>
    <col min="2312" max="2560" width="11.42578125" style="1"/>
    <col min="2561" max="2561" width="3.140625" style="1" customWidth="1"/>
    <col min="2562" max="2562" width="21.28515625" style="1" customWidth="1"/>
    <col min="2563" max="2563" width="20.7109375" style="1" bestFit="1" customWidth="1"/>
    <col min="2564" max="2564" width="10" style="1" customWidth="1"/>
    <col min="2565" max="2565" width="13.7109375" style="1" customWidth="1"/>
    <col min="2566" max="2566" width="11.42578125" style="1"/>
    <col min="2567" max="2567" width="15.7109375" style="1" customWidth="1"/>
    <col min="2568" max="2816" width="11.42578125" style="1"/>
    <col min="2817" max="2817" width="3.140625" style="1" customWidth="1"/>
    <col min="2818" max="2818" width="21.28515625" style="1" customWidth="1"/>
    <col min="2819" max="2819" width="20.7109375" style="1" bestFit="1" customWidth="1"/>
    <col min="2820" max="2820" width="10" style="1" customWidth="1"/>
    <col min="2821" max="2821" width="13.7109375" style="1" customWidth="1"/>
    <col min="2822" max="2822" width="11.42578125" style="1"/>
    <col min="2823" max="2823" width="15.7109375" style="1" customWidth="1"/>
    <col min="2824" max="3072" width="11.42578125" style="1"/>
    <col min="3073" max="3073" width="3.140625" style="1" customWidth="1"/>
    <col min="3074" max="3074" width="21.28515625" style="1" customWidth="1"/>
    <col min="3075" max="3075" width="20.7109375" style="1" bestFit="1" customWidth="1"/>
    <col min="3076" max="3076" width="10" style="1" customWidth="1"/>
    <col min="3077" max="3077" width="13.7109375" style="1" customWidth="1"/>
    <col min="3078" max="3078" width="11.42578125" style="1"/>
    <col min="3079" max="3079" width="15.7109375" style="1" customWidth="1"/>
    <col min="3080" max="3328" width="11.42578125" style="1"/>
    <col min="3329" max="3329" width="3.140625" style="1" customWidth="1"/>
    <col min="3330" max="3330" width="21.28515625" style="1" customWidth="1"/>
    <col min="3331" max="3331" width="20.7109375" style="1" bestFit="1" customWidth="1"/>
    <col min="3332" max="3332" width="10" style="1" customWidth="1"/>
    <col min="3333" max="3333" width="13.7109375" style="1" customWidth="1"/>
    <col min="3334" max="3334" width="11.42578125" style="1"/>
    <col min="3335" max="3335" width="15.7109375" style="1" customWidth="1"/>
    <col min="3336" max="3584" width="11.42578125" style="1"/>
    <col min="3585" max="3585" width="3.140625" style="1" customWidth="1"/>
    <col min="3586" max="3586" width="21.28515625" style="1" customWidth="1"/>
    <col min="3587" max="3587" width="20.7109375" style="1" bestFit="1" customWidth="1"/>
    <col min="3588" max="3588" width="10" style="1" customWidth="1"/>
    <col min="3589" max="3589" width="13.7109375" style="1" customWidth="1"/>
    <col min="3590" max="3590" width="11.42578125" style="1"/>
    <col min="3591" max="3591" width="15.7109375" style="1" customWidth="1"/>
    <col min="3592" max="3840" width="11.42578125" style="1"/>
    <col min="3841" max="3841" width="3.140625" style="1" customWidth="1"/>
    <col min="3842" max="3842" width="21.28515625" style="1" customWidth="1"/>
    <col min="3843" max="3843" width="20.7109375" style="1" bestFit="1" customWidth="1"/>
    <col min="3844" max="3844" width="10" style="1" customWidth="1"/>
    <col min="3845" max="3845" width="13.7109375" style="1" customWidth="1"/>
    <col min="3846" max="3846" width="11.42578125" style="1"/>
    <col min="3847" max="3847" width="15.7109375" style="1" customWidth="1"/>
    <col min="3848" max="4096" width="11.42578125" style="1"/>
    <col min="4097" max="4097" width="3.140625" style="1" customWidth="1"/>
    <col min="4098" max="4098" width="21.28515625" style="1" customWidth="1"/>
    <col min="4099" max="4099" width="20.7109375" style="1" bestFit="1" customWidth="1"/>
    <col min="4100" max="4100" width="10" style="1" customWidth="1"/>
    <col min="4101" max="4101" width="13.7109375" style="1" customWidth="1"/>
    <col min="4102" max="4102" width="11.42578125" style="1"/>
    <col min="4103" max="4103" width="15.7109375" style="1" customWidth="1"/>
    <col min="4104" max="4352" width="11.42578125" style="1"/>
    <col min="4353" max="4353" width="3.140625" style="1" customWidth="1"/>
    <col min="4354" max="4354" width="21.28515625" style="1" customWidth="1"/>
    <col min="4355" max="4355" width="20.7109375" style="1" bestFit="1" customWidth="1"/>
    <col min="4356" max="4356" width="10" style="1" customWidth="1"/>
    <col min="4357" max="4357" width="13.7109375" style="1" customWidth="1"/>
    <col min="4358" max="4358" width="11.42578125" style="1"/>
    <col min="4359" max="4359" width="15.7109375" style="1" customWidth="1"/>
    <col min="4360" max="4608" width="11.42578125" style="1"/>
    <col min="4609" max="4609" width="3.140625" style="1" customWidth="1"/>
    <col min="4610" max="4610" width="21.28515625" style="1" customWidth="1"/>
    <col min="4611" max="4611" width="20.7109375" style="1" bestFit="1" customWidth="1"/>
    <col min="4612" max="4612" width="10" style="1" customWidth="1"/>
    <col min="4613" max="4613" width="13.7109375" style="1" customWidth="1"/>
    <col min="4614" max="4614" width="11.42578125" style="1"/>
    <col min="4615" max="4615" width="15.7109375" style="1" customWidth="1"/>
    <col min="4616" max="4864" width="11.42578125" style="1"/>
    <col min="4865" max="4865" width="3.140625" style="1" customWidth="1"/>
    <col min="4866" max="4866" width="21.28515625" style="1" customWidth="1"/>
    <col min="4867" max="4867" width="20.7109375" style="1" bestFit="1" customWidth="1"/>
    <col min="4868" max="4868" width="10" style="1" customWidth="1"/>
    <col min="4869" max="4869" width="13.7109375" style="1" customWidth="1"/>
    <col min="4870" max="4870" width="11.42578125" style="1"/>
    <col min="4871" max="4871" width="15.7109375" style="1" customWidth="1"/>
    <col min="4872" max="5120" width="11.42578125" style="1"/>
    <col min="5121" max="5121" width="3.140625" style="1" customWidth="1"/>
    <col min="5122" max="5122" width="21.28515625" style="1" customWidth="1"/>
    <col min="5123" max="5123" width="20.7109375" style="1" bestFit="1" customWidth="1"/>
    <col min="5124" max="5124" width="10" style="1" customWidth="1"/>
    <col min="5125" max="5125" width="13.7109375" style="1" customWidth="1"/>
    <col min="5126" max="5126" width="11.42578125" style="1"/>
    <col min="5127" max="5127" width="15.7109375" style="1" customWidth="1"/>
    <col min="5128" max="5376" width="11.42578125" style="1"/>
    <col min="5377" max="5377" width="3.140625" style="1" customWidth="1"/>
    <col min="5378" max="5378" width="21.28515625" style="1" customWidth="1"/>
    <col min="5379" max="5379" width="20.7109375" style="1" bestFit="1" customWidth="1"/>
    <col min="5380" max="5380" width="10" style="1" customWidth="1"/>
    <col min="5381" max="5381" width="13.7109375" style="1" customWidth="1"/>
    <col min="5382" max="5382" width="11.42578125" style="1"/>
    <col min="5383" max="5383" width="15.7109375" style="1" customWidth="1"/>
    <col min="5384" max="5632" width="11.42578125" style="1"/>
    <col min="5633" max="5633" width="3.140625" style="1" customWidth="1"/>
    <col min="5634" max="5634" width="21.28515625" style="1" customWidth="1"/>
    <col min="5635" max="5635" width="20.7109375" style="1" bestFit="1" customWidth="1"/>
    <col min="5636" max="5636" width="10" style="1" customWidth="1"/>
    <col min="5637" max="5637" width="13.7109375" style="1" customWidth="1"/>
    <col min="5638" max="5638" width="11.42578125" style="1"/>
    <col min="5639" max="5639" width="15.7109375" style="1" customWidth="1"/>
    <col min="5640" max="5888" width="11.42578125" style="1"/>
    <col min="5889" max="5889" width="3.140625" style="1" customWidth="1"/>
    <col min="5890" max="5890" width="21.28515625" style="1" customWidth="1"/>
    <col min="5891" max="5891" width="20.7109375" style="1" bestFit="1" customWidth="1"/>
    <col min="5892" max="5892" width="10" style="1" customWidth="1"/>
    <col min="5893" max="5893" width="13.7109375" style="1" customWidth="1"/>
    <col min="5894" max="5894" width="11.42578125" style="1"/>
    <col min="5895" max="5895" width="15.7109375" style="1" customWidth="1"/>
    <col min="5896" max="6144" width="11.42578125" style="1"/>
    <col min="6145" max="6145" width="3.140625" style="1" customWidth="1"/>
    <col min="6146" max="6146" width="21.28515625" style="1" customWidth="1"/>
    <col min="6147" max="6147" width="20.7109375" style="1" bestFit="1" customWidth="1"/>
    <col min="6148" max="6148" width="10" style="1" customWidth="1"/>
    <col min="6149" max="6149" width="13.7109375" style="1" customWidth="1"/>
    <col min="6150" max="6150" width="11.42578125" style="1"/>
    <col min="6151" max="6151" width="15.7109375" style="1" customWidth="1"/>
    <col min="6152" max="6400" width="11.42578125" style="1"/>
    <col min="6401" max="6401" width="3.140625" style="1" customWidth="1"/>
    <col min="6402" max="6402" width="21.28515625" style="1" customWidth="1"/>
    <col min="6403" max="6403" width="20.7109375" style="1" bestFit="1" customWidth="1"/>
    <col min="6404" max="6404" width="10" style="1" customWidth="1"/>
    <col min="6405" max="6405" width="13.7109375" style="1" customWidth="1"/>
    <col min="6406" max="6406" width="11.42578125" style="1"/>
    <col min="6407" max="6407" width="15.7109375" style="1" customWidth="1"/>
    <col min="6408" max="6656" width="11.42578125" style="1"/>
    <col min="6657" max="6657" width="3.140625" style="1" customWidth="1"/>
    <col min="6658" max="6658" width="21.28515625" style="1" customWidth="1"/>
    <col min="6659" max="6659" width="20.7109375" style="1" bestFit="1" customWidth="1"/>
    <col min="6660" max="6660" width="10" style="1" customWidth="1"/>
    <col min="6661" max="6661" width="13.7109375" style="1" customWidth="1"/>
    <col min="6662" max="6662" width="11.42578125" style="1"/>
    <col min="6663" max="6663" width="15.7109375" style="1" customWidth="1"/>
    <col min="6664" max="6912" width="11.42578125" style="1"/>
    <col min="6913" max="6913" width="3.140625" style="1" customWidth="1"/>
    <col min="6914" max="6914" width="21.28515625" style="1" customWidth="1"/>
    <col min="6915" max="6915" width="20.7109375" style="1" bestFit="1" customWidth="1"/>
    <col min="6916" max="6916" width="10" style="1" customWidth="1"/>
    <col min="6917" max="6917" width="13.7109375" style="1" customWidth="1"/>
    <col min="6918" max="6918" width="11.42578125" style="1"/>
    <col min="6919" max="6919" width="15.7109375" style="1" customWidth="1"/>
    <col min="6920" max="7168" width="11.42578125" style="1"/>
    <col min="7169" max="7169" width="3.140625" style="1" customWidth="1"/>
    <col min="7170" max="7170" width="21.28515625" style="1" customWidth="1"/>
    <col min="7171" max="7171" width="20.7109375" style="1" bestFit="1" customWidth="1"/>
    <col min="7172" max="7172" width="10" style="1" customWidth="1"/>
    <col min="7173" max="7173" width="13.7109375" style="1" customWidth="1"/>
    <col min="7174" max="7174" width="11.42578125" style="1"/>
    <col min="7175" max="7175" width="15.7109375" style="1" customWidth="1"/>
    <col min="7176" max="7424" width="11.42578125" style="1"/>
    <col min="7425" max="7425" width="3.140625" style="1" customWidth="1"/>
    <col min="7426" max="7426" width="21.28515625" style="1" customWidth="1"/>
    <col min="7427" max="7427" width="20.7109375" style="1" bestFit="1" customWidth="1"/>
    <col min="7428" max="7428" width="10" style="1" customWidth="1"/>
    <col min="7429" max="7429" width="13.7109375" style="1" customWidth="1"/>
    <col min="7430" max="7430" width="11.42578125" style="1"/>
    <col min="7431" max="7431" width="15.7109375" style="1" customWidth="1"/>
    <col min="7432" max="7680" width="11.42578125" style="1"/>
    <col min="7681" max="7681" width="3.140625" style="1" customWidth="1"/>
    <col min="7682" max="7682" width="21.28515625" style="1" customWidth="1"/>
    <col min="7683" max="7683" width="20.7109375" style="1" bestFit="1" customWidth="1"/>
    <col min="7684" max="7684" width="10" style="1" customWidth="1"/>
    <col min="7685" max="7685" width="13.7109375" style="1" customWidth="1"/>
    <col min="7686" max="7686" width="11.42578125" style="1"/>
    <col min="7687" max="7687" width="15.7109375" style="1" customWidth="1"/>
    <col min="7688" max="7936" width="11.42578125" style="1"/>
    <col min="7937" max="7937" width="3.140625" style="1" customWidth="1"/>
    <col min="7938" max="7938" width="21.28515625" style="1" customWidth="1"/>
    <col min="7939" max="7939" width="20.7109375" style="1" bestFit="1" customWidth="1"/>
    <col min="7940" max="7940" width="10" style="1" customWidth="1"/>
    <col min="7941" max="7941" width="13.7109375" style="1" customWidth="1"/>
    <col min="7942" max="7942" width="11.42578125" style="1"/>
    <col min="7943" max="7943" width="15.7109375" style="1" customWidth="1"/>
    <col min="7944" max="8192" width="11.42578125" style="1"/>
    <col min="8193" max="8193" width="3.140625" style="1" customWidth="1"/>
    <col min="8194" max="8194" width="21.28515625" style="1" customWidth="1"/>
    <col min="8195" max="8195" width="20.7109375" style="1" bestFit="1" customWidth="1"/>
    <col min="8196" max="8196" width="10" style="1" customWidth="1"/>
    <col min="8197" max="8197" width="13.7109375" style="1" customWidth="1"/>
    <col min="8198" max="8198" width="11.42578125" style="1"/>
    <col min="8199" max="8199" width="15.7109375" style="1" customWidth="1"/>
    <col min="8200" max="8448" width="11.42578125" style="1"/>
    <col min="8449" max="8449" width="3.140625" style="1" customWidth="1"/>
    <col min="8450" max="8450" width="21.28515625" style="1" customWidth="1"/>
    <col min="8451" max="8451" width="20.7109375" style="1" bestFit="1" customWidth="1"/>
    <col min="8452" max="8452" width="10" style="1" customWidth="1"/>
    <col min="8453" max="8453" width="13.7109375" style="1" customWidth="1"/>
    <col min="8454" max="8454" width="11.42578125" style="1"/>
    <col min="8455" max="8455" width="15.7109375" style="1" customWidth="1"/>
    <col min="8456" max="8704" width="11.42578125" style="1"/>
    <col min="8705" max="8705" width="3.140625" style="1" customWidth="1"/>
    <col min="8706" max="8706" width="21.28515625" style="1" customWidth="1"/>
    <col min="8707" max="8707" width="20.7109375" style="1" bestFit="1" customWidth="1"/>
    <col min="8708" max="8708" width="10" style="1" customWidth="1"/>
    <col min="8709" max="8709" width="13.7109375" style="1" customWidth="1"/>
    <col min="8710" max="8710" width="11.42578125" style="1"/>
    <col min="8711" max="8711" width="15.7109375" style="1" customWidth="1"/>
    <col min="8712" max="8960" width="11.42578125" style="1"/>
    <col min="8961" max="8961" width="3.140625" style="1" customWidth="1"/>
    <col min="8962" max="8962" width="21.28515625" style="1" customWidth="1"/>
    <col min="8963" max="8963" width="20.7109375" style="1" bestFit="1" customWidth="1"/>
    <col min="8964" max="8964" width="10" style="1" customWidth="1"/>
    <col min="8965" max="8965" width="13.7109375" style="1" customWidth="1"/>
    <col min="8966" max="8966" width="11.42578125" style="1"/>
    <col min="8967" max="8967" width="15.7109375" style="1" customWidth="1"/>
    <col min="8968" max="9216" width="11.42578125" style="1"/>
    <col min="9217" max="9217" width="3.140625" style="1" customWidth="1"/>
    <col min="9218" max="9218" width="21.28515625" style="1" customWidth="1"/>
    <col min="9219" max="9219" width="20.7109375" style="1" bestFit="1" customWidth="1"/>
    <col min="9220" max="9220" width="10" style="1" customWidth="1"/>
    <col min="9221" max="9221" width="13.7109375" style="1" customWidth="1"/>
    <col min="9222" max="9222" width="11.42578125" style="1"/>
    <col min="9223" max="9223" width="15.7109375" style="1" customWidth="1"/>
    <col min="9224" max="9472" width="11.42578125" style="1"/>
    <col min="9473" max="9473" width="3.140625" style="1" customWidth="1"/>
    <col min="9474" max="9474" width="21.28515625" style="1" customWidth="1"/>
    <col min="9475" max="9475" width="20.7109375" style="1" bestFit="1" customWidth="1"/>
    <col min="9476" max="9476" width="10" style="1" customWidth="1"/>
    <col min="9477" max="9477" width="13.7109375" style="1" customWidth="1"/>
    <col min="9478" max="9478" width="11.42578125" style="1"/>
    <col min="9479" max="9479" width="15.7109375" style="1" customWidth="1"/>
    <col min="9480" max="9728" width="11.42578125" style="1"/>
    <col min="9729" max="9729" width="3.140625" style="1" customWidth="1"/>
    <col min="9730" max="9730" width="21.28515625" style="1" customWidth="1"/>
    <col min="9731" max="9731" width="20.7109375" style="1" bestFit="1" customWidth="1"/>
    <col min="9732" max="9732" width="10" style="1" customWidth="1"/>
    <col min="9733" max="9733" width="13.7109375" style="1" customWidth="1"/>
    <col min="9734" max="9734" width="11.42578125" style="1"/>
    <col min="9735" max="9735" width="15.7109375" style="1" customWidth="1"/>
    <col min="9736" max="9984" width="11.42578125" style="1"/>
    <col min="9985" max="9985" width="3.140625" style="1" customWidth="1"/>
    <col min="9986" max="9986" width="21.28515625" style="1" customWidth="1"/>
    <col min="9987" max="9987" width="20.7109375" style="1" bestFit="1" customWidth="1"/>
    <col min="9988" max="9988" width="10" style="1" customWidth="1"/>
    <col min="9989" max="9989" width="13.7109375" style="1" customWidth="1"/>
    <col min="9990" max="9990" width="11.42578125" style="1"/>
    <col min="9991" max="9991" width="15.7109375" style="1" customWidth="1"/>
    <col min="9992" max="10240" width="11.42578125" style="1"/>
    <col min="10241" max="10241" width="3.140625" style="1" customWidth="1"/>
    <col min="10242" max="10242" width="21.28515625" style="1" customWidth="1"/>
    <col min="10243" max="10243" width="20.7109375" style="1" bestFit="1" customWidth="1"/>
    <col min="10244" max="10244" width="10" style="1" customWidth="1"/>
    <col min="10245" max="10245" width="13.7109375" style="1" customWidth="1"/>
    <col min="10246" max="10246" width="11.42578125" style="1"/>
    <col min="10247" max="10247" width="15.7109375" style="1" customWidth="1"/>
    <col min="10248" max="10496" width="11.42578125" style="1"/>
    <col min="10497" max="10497" width="3.140625" style="1" customWidth="1"/>
    <col min="10498" max="10498" width="21.28515625" style="1" customWidth="1"/>
    <col min="10499" max="10499" width="20.7109375" style="1" bestFit="1" customWidth="1"/>
    <col min="10500" max="10500" width="10" style="1" customWidth="1"/>
    <col min="10501" max="10501" width="13.7109375" style="1" customWidth="1"/>
    <col min="10502" max="10502" width="11.42578125" style="1"/>
    <col min="10503" max="10503" width="15.7109375" style="1" customWidth="1"/>
    <col min="10504" max="10752" width="11.42578125" style="1"/>
    <col min="10753" max="10753" width="3.140625" style="1" customWidth="1"/>
    <col min="10754" max="10754" width="21.28515625" style="1" customWidth="1"/>
    <col min="10755" max="10755" width="20.7109375" style="1" bestFit="1" customWidth="1"/>
    <col min="10756" max="10756" width="10" style="1" customWidth="1"/>
    <col min="10757" max="10757" width="13.7109375" style="1" customWidth="1"/>
    <col min="10758" max="10758" width="11.42578125" style="1"/>
    <col min="10759" max="10759" width="15.7109375" style="1" customWidth="1"/>
    <col min="10760" max="11008" width="11.42578125" style="1"/>
    <col min="11009" max="11009" width="3.140625" style="1" customWidth="1"/>
    <col min="11010" max="11010" width="21.28515625" style="1" customWidth="1"/>
    <col min="11011" max="11011" width="20.7109375" style="1" bestFit="1" customWidth="1"/>
    <col min="11012" max="11012" width="10" style="1" customWidth="1"/>
    <col min="11013" max="11013" width="13.7109375" style="1" customWidth="1"/>
    <col min="11014" max="11014" width="11.42578125" style="1"/>
    <col min="11015" max="11015" width="15.7109375" style="1" customWidth="1"/>
    <col min="11016" max="11264" width="11.42578125" style="1"/>
    <col min="11265" max="11265" width="3.140625" style="1" customWidth="1"/>
    <col min="11266" max="11266" width="21.28515625" style="1" customWidth="1"/>
    <col min="11267" max="11267" width="20.7109375" style="1" bestFit="1" customWidth="1"/>
    <col min="11268" max="11268" width="10" style="1" customWidth="1"/>
    <col min="11269" max="11269" width="13.7109375" style="1" customWidth="1"/>
    <col min="11270" max="11270" width="11.42578125" style="1"/>
    <col min="11271" max="11271" width="15.7109375" style="1" customWidth="1"/>
    <col min="11272" max="11520" width="11.42578125" style="1"/>
    <col min="11521" max="11521" width="3.140625" style="1" customWidth="1"/>
    <col min="11522" max="11522" width="21.28515625" style="1" customWidth="1"/>
    <col min="11523" max="11523" width="20.7109375" style="1" bestFit="1" customWidth="1"/>
    <col min="11524" max="11524" width="10" style="1" customWidth="1"/>
    <col min="11525" max="11525" width="13.7109375" style="1" customWidth="1"/>
    <col min="11526" max="11526" width="11.42578125" style="1"/>
    <col min="11527" max="11527" width="15.7109375" style="1" customWidth="1"/>
    <col min="11528" max="11776" width="11.42578125" style="1"/>
    <col min="11777" max="11777" width="3.140625" style="1" customWidth="1"/>
    <col min="11778" max="11778" width="21.28515625" style="1" customWidth="1"/>
    <col min="11779" max="11779" width="20.7109375" style="1" bestFit="1" customWidth="1"/>
    <col min="11780" max="11780" width="10" style="1" customWidth="1"/>
    <col min="11781" max="11781" width="13.7109375" style="1" customWidth="1"/>
    <col min="11782" max="11782" width="11.42578125" style="1"/>
    <col min="11783" max="11783" width="15.7109375" style="1" customWidth="1"/>
    <col min="11784" max="12032" width="11.42578125" style="1"/>
    <col min="12033" max="12033" width="3.140625" style="1" customWidth="1"/>
    <col min="12034" max="12034" width="21.28515625" style="1" customWidth="1"/>
    <col min="12035" max="12035" width="20.7109375" style="1" bestFit="1" customWidth="1"/>
    <col min="12036" max="12036" width="10" style="1" customWidth="1"/>
    <col min="12037" max="12037" width="13.7109375" style="1" customWidth="1"/>
    <col min="12038" max="12038" width="11.42578125" style="1"/>
    <col min="12039" max="12039" width="15.7109375" style="1" customWidth="1"/>
    <col min="12040" max="12288" width="11.42578125" style="1"/>
    <col min="12289" max="12289" width="3.140625" style="1" customWidth="1"/>
    <col min="12290" max="12290" width="21.28515625" style="1" customWidth="1"/>
    <col min="12291" max="12291" width="20.7109375" style="1" bestFit="1" customWidth="1"/>
    <col min="12292" max="12292" width="10" style="1" customWidth="1"/>
    <col min="12293" max="12293" width="13.7109375" style="1" customWidth="1"/>
    <col min="12294" max="12294" width="11.42578125" style="1"/>
    <col min="12295" max="12295" width="15.7109375" style="1" customWidth="1"/>
    <col min="12296" max="12544" width="11.42578125" style="1"/>
    <col min="12545" max="12545" width="3.140625" style="1" customWidth="1"/>
    <col min="12546" max="12546" width="21.28515625" style="1" customWidth="1"/>
    <col min="12547" max="12547" width="20.7109375" style="1" bestFit="1" customWidth="1"/>
    <col min="12548" max="12548" width="10" style="1" customWidth="1"/>
    <col min="12549" max="12549" width="13.7109375" style="1" customWidth="1"/>
    <col min="12550" max="12550" width="11.42578125" style="1"/>
    <col min="12551" max="12551" width="15.7109375" style="1" customWidth="1"/>
    <col min="12552" max="12800" width="11.42578125" style="1"/>
    <col min="12801" max="12801" width="3.140625" style="1" customWidth="1"/>
    <col min="12802" max="12802" width="21.28515625" style="1" customWidth="1"/>
    <col min="12803" max="12803" width="20.7109375" style="1" bestFit="1" customWidth="1"/>
    <col min="12804" max="12804" width="10" style="1" customWidth="1"/>
    <col min="12805" max="12805" width="13.7109375" style="1" customWidth="1"/>
    <col min="12806" max="12806" width="11.42578125" style="1"/>
    <col min="12807" max="12807" width="15.7109375" style="1" customWidth="1"/>
    <col min="12808" max="13056" width="11.42578125" style="1"/>
    <col min="13057" max="13057" width="3.140625" style="1" customWidth="1"/>
    <col min="13058" max="13058" width="21.28515625" style="1" customWidth="1"/>
    <col min="13059" max="13059" width="20.7109375" style="1" bestFit="1" customWidth="1"/>
    <col min="13060" max="13060" width="10" style="1" customWidth="1"/>
    <col min="13061" max="13061" width="13.7109375" style="1" customWidth="1"/>
    <col min="13062" max="13062" width="11.42578125" style="1"/>
    <col min="13063" max="13063" width="15.7109375" style="1" customWidth="1"/>
    <col min="13064" max="13312" width="11.42578125" style="1"/>
    <col min="13313" max="13313" width="3.140625" style="1" customWidth="1"/>
    <col min="13314" max="13314" width="21.28515625" style="1" customWidth="1"/>
    <col min="13315" max="13315" width="20.7109375" style="1" bestFit="1" customWidth="1"/>
    <col min="13316" max="13316" width="10" style="1" customWidth="1"/>
    <col min="13317" max="13317" width="13.7109375" style="1" customWidth="1"/>
    <col min="13318" max="13318" width="11.42578125" style="1"/>
    <col min="13319" max="13319" width="15.7109375" style="1" customWidth="1"/>
    <col min="13320" max="13568" width="11.42578125" style="1"/>
    <col min="13569" max="13569" width="3.140625" style="1" customWidth="1"/>
    <col min="13570" max="13570" width="21.28515625" style="1" customWidth="1"/>
    <col min="13571" max="13571" width="20.7109375" style="1" bestFit="1" customWidth="1"/>
    <col min="13572" max="13572" width="10" style="1" customWidth="1"/>
    <col min="13573" max="13573" width="13.7109375" style="1" customWidth="1"/>
    <col min="13574" max="13574" width="11.42578125" style="1"/>
    <col min="13575" max="13575" width="15.7109375" style="1" customWidth="1"/>
    <col min="13576" max="13824" width="11.42578125" style="1"/>
    <col min="13825" max="13825" width="3.140625" style="1" customWidth="1"/>
    <col min="13826" max="13826" width="21.28515625" style="1" customWidth="1"/>
    <col min="13827" max="13827" width="20.7109375" style="1" bestFit="1" customWidth="1"/>
    <col min="13828" max="13828" width="10" style="1" customWidth="1"/>
    <col min="13829" max="13829" width="13.7109375" style="1" customWidth="1"/>
    <col min="13830" max="13830" width="11.42578125" style="1"/>
    <col min="13831" max="13831" width="15.7109375" style="1" customWidth="1"/>
    <col min="13832" max="14080" width="11.42578125" style="1"/>
    <col min="14081" max="14081" width="3.140625" style="1" customWidth="1"/>
    <col min="14082" max="14082" width="21.28515625" style="1" customWidth="1"/>
    <col min="14083" max="14083" width="20.7109375" style="1" bestFit="1" customWidth="1"/>
    <col min="14084" max="14084" width="10" style="1" customWidth="1"/>
    <col min="14085" max="14085" width="13.7109375" style="1" customWidth="1"/>
    <col min="14086" max="14086" width="11.42578125" style="1"/>
    <col min="14087" max="14087" width="15.7109375" style="1" customWidth="1"/>
    <col min="14088" max="14336" width="11.42578125" style="1"/>
    <col min="14337" max="14337" width="3.140625" style="1" customWidth="1"/>
    <col min="14338" max="14338" width="21.28515625" style="1" customWidth="1"/>
    <col min="14339" max="14339" width="20.7109375" style="1" bestFit="1" customWidth="1"/>
    <col min="14340" max="14340" width="10" style="1" customWidth="1"/>
    <col min="14341" max="14341" width="13.7109375" style="1" customWidth="1"/>
    <col min="14342" max="14342" width="11.42578125" style="1"/>
    <col min="14343" max="14343" width="15.7109375" style="1" customWidth="1"/>
    <col min="14344" max="14592" width="11.42578125" style="1"/>
    <col min="14593" max="14593" width="3.140625" style="1" customWidth="1"/>
    <col min="14594" max="14594" width="21.28515625" style="1" customWidth="1"/>
    <col min="14595" max="14595" width="20.7109375" style="1" bestFit="1" customWidth="1"/>
    <col min="14596" max="14596" width="10" style="1" customWidth="1"/>
    <col min="14597" max="14597" width="13.7109375" style="1" customWidth="1"/>
    <col min="14598" max="14598" width="11.42578125" style="1"/>
    <col min="14599" max="14599" width="15.7109375" style="1" customWidth="1"/>
    <col min="14600" max="14848" width="11.42578125" style="1"/>
    <col min="14849" max="14849" width="3.140625" style="1" customWidth="1"/>
    <col min="14850" max="14850" width="21.28515625" style="1" customWidth="1"/>
    <col min="14851" max="14851" width="20.7109375" style="1" bestFit="1" customWidth="1"/>
    <col min="14852" max="14852" width="10" style="1" customWidth="1"/>
    <col min="14853" max="14853" width="13.7109375" style="1" customWidth="1"/>
    <col min="14854" max="14854" width="11.42578125" style="1"/>
    <col min="14855" max="14855" width="15.7109375" style="1" customWidth="1"/>
    <col min="14856" max="15104" width="11.42578125" style="1"/>
    <col min="15105" max="15105" width="3.140625" style="1" customWidth="1"/>
    <col min="15106" max="15106" width="21.28515625" style="1" customWidth="1"/>
    <col min="15107" max="15107" width="20.7109375" style="1" bestFit="1" customWidth="1"/>
    <col min="15108" max="15108" width="10" style="1" customWidth="1"/>
    <col min="15109" max="15109" width="13.7109375" style="1" customWidth="1"/>
    <col min="15110" max="15110" width="11.42578125" style="1"/>
    <col min="15111" max="15111" width="15.7109375" style="1" customWidth="1"/>
    <col min="15112" max="15360" width="11.42578125" style="1"/>
    <col min="15361" max="15361" width="3.140625" style="1" customWidth="1"/>
    <col min="15362" max="15362" width="21.28515625" style="1" customWidth="1"/>
    <col min="15363" max="15363" width="20.7109375" style="1" bestFit="1" customWidth="1"/>
    <col min="15364" max="15364" width="10" style="1" customWidth="1"/>
    <col min="15365" max="15365" width="13.7109375" style="1" customWidth="1"/>
    <col min="15366" max="15366" width="11.42578125" style="1"/>
    <col min="15367" max="15367" width="15.7109375" style="1" customWidth="1"/>
    <col min="15368" max="15616" width="11.42578125" style="1"/>
    <col min="15617" max="15617" width="3.140625" style="1" customWidth="1"/>
    <col min="15618" max="15618" width="21.28515625" style="1" customWidth="1"/>
    <col min="15619" max="15619" width="20.7109375" style="1" bestFit="1" customWidth="1"/>
    <col min="15620" max="15620" width="10" style="1" customWidth="1"/>
    <col min="15621" max="15621" width="13.7109375" style="1" customWidth="1"/>
    <col min="15622" max="15622" width="11.42578125" style="1"/>
    <col min="15623" max="15623" width="15.7109375" style="1" customWidth="1"/>
    <col min="15624" max="15872" width="11.42578125" style="1"/>
    <col min="15873" max="15873" width="3.140625" style="1" customWidth="1"/>
    <col min="15874" max="15874" width="21.28515625" style="1" customWidth="1"/>
    <col min="15875" max="15875" width="20.7109375" style="1" bestFit="1" customWidth="1"/>
    <col min="15876" max="15876" width="10" style="1" customWidth="1"/>
    <col min="15877" max="15877" width="13.7109375" style="1" customWidth="1"/>
    <col min="15878" max="15878" width="11.42578125" style="1"/>
    <col min="15879" max="15879" width="15.7109375" style="1" customWidth="1"/>
    <col min="15880" max="16128" width="11.42578125" style="1"/>
    <col min="16129" max="16129" width="3.140625" style="1" customWidth="1"/>
    <col min="16130" max="16130" width="21.28515625" style="1" customWidth="1"/>
    <col min="16131" max="16131" width="20.7109375" style="1" bestFit="1" customWidth="1"/>
    <col min="16132" max="16132" width="10" style="1" customWidth="1"/>
    <col min="16133" max="16133" width="13.7109375" style="1" customWidth="1"/>
    <col min="16134" max="16134" width="11.42578125" style="1"/>
    <col min="16135" max="16135" width="15.7109375" style="1" customWidth="1"/>
    <col min="16136" max="16384" width="11.42578125" style="1"/>
  </cols>
  <sheetData>
    <row r="8" spans="2:8" ht="15" customHeight="1" x14ac:dyDescent="0.25">
      <c r="B8" s="104"/>
      <c r="C8" s="104"/>
      <c r="D8" s="104"/>
      <c r="E8" s="104"/>
      <c r="F8" s="104"/>
      <c r="G8" s="104"/>
    </row>
    <row r="9" spans="2:8" ht="15" customHeight="1" x14ac:dyDescent="0.2">
      <c r="B9" s="7"/>
      <c r="C9" s="7"/>
      <c r="D9" s="8"/>
      <c r="E9" s="105" t="s">
        <v>87</v>
      </c>
      <c r="F9" s="106"/>
      <c r="G9" s="43">
        <v>75</v>
      </c>
      <c r="H9" s="3"/>
    </row>
    <row r="10" spans="2:8" ht="15" customHeight="1" x14ac:dyDescent="0.2">
      <c r="B10" s="42" t="s">
        <v>0</v>
      </c>
      <c r="C10" s="16" t="s">
        <v>1</v>
      </c>
      <c r="D10" s="8"/>
      <c r="E10" s="105" t="s">
        <v>87</v>
      </c>
      <c r="F10" s="106"/>
      <c r="G10" s="43">
        <v>750000</v>
      </c>
    </row>
    <row r="11" spans="2:8" ht="25.15" customHeight="1" x14ac:dyDescent="0.25">
      <c r="B11" s="27" t="s">
        <v>2</v>
      </c>
      <c r="C11" s="36" t="s">
        <v>3</v>
      </c>
      <c r="D11" s="8"/>
      <c r="E11" s="107" t="s">
        <v>4</v>
      </c>
      <c r="F11" s="108"/>
      <c r="G11" s="39" t="s">
        <v>5</v>
      </c>
    </row>
    <row r="12" spans="2:8" ht="15" customHeight="1" x14ac:dyDescent="0.25">
      <c r="B12" s="27" t="s">
        <v>6</v>
      </c>
      <c r="C12" s="16" t="s">
        <v>7</v>
      </c>
      <c r="D12" s="8"/>
      <c r="E12" s="107" t="s">
        <v>8</v>
      </c>
      <c r="F12" s="108"/>
      <c r="G12" s="39">
        <v>60</v>
      </c>
    </row>
    <row r="13" spans="2:8" ht="15" customHeight="1" x14ac:dyDescent="0.25">
      <c r="B13" s="27" t="s">
        <v>9</v>
      </c>
      <c r="C13" s="16" t="s">
        <v>10</v>
      </c>
      <c r="D13" s="8"/>
      <c r="E13" s="98" t="s">
        <v>11</v>
      </c>
      <c r="F13" s="99"/>
      <c r="G13" s="41">
        <f>+G10*G12</f>
        <v>45000000</v>
      </c>
    </row>
    <row r="14" spans="2:8" ht="15" customHeight="1" x14ac:dyDescent="0.25">
      <c r="B14" s="27" t="s">
        <v>12</v>
      </c>
      <c r="C14" s="16" t="s">
        <v>13</v>
      </c>
      <c r="D14" s="8"/>
      <c r="E14" s="98" t="s">
        <v>14</v>
      </c>
      <c r="F14" s="99"/>
      <c r="G14" s="40" t="s">
        <v>15</v>
      </c>
    </row>
    <row r="15" spans="2:8" ht="15" customHeight="1" x14ac:dyDescent="0.25">
      <c r="B15" s="27" t="s">
        <v>16</v>
      </c>
      <c r="C15" s="16" t="s">
        <v>17</v>
      </c>
      <c r="D15" s="8"/>
      <c r="E15" s="98" t="s">
        <v>18</v>
      </c>
      <c r="F15" s="99"/>
      <c r="G15" s="39" t="s">
        <v>5</v>
      </c>
    </row>
    <row r="16" spans="2:8" ht="24" x14ac:dyDescent="0.25">
      <c r="B16" s="27" t="s">
        <v>19</v>
      </c>
      <c r="C16" s="37">
        <v>44713</v>
      </c>
      <c r="D16" s="8"/>
      <c r="E16" s="100" t="s">
        <v>20</v>
      </c>
      <c r="F16" s="101"/>
      <c r="G16" s="38" t="s">
        <v>83</v>
      </c>
    </row>
    <row r="17" spans="2:9" ht="15" customHeight="1" x14ac:dyDescent="0.25">
      <c r="B17" s="9"/>
      <c r="C17" s="8"/>
      <c r="D17" s="8"/>
      <c r="E17" s="8"/>
      <c r="F17" s="8"/>
      <c r="G17" s="10"/>
    </row>
    <row r="18" spans="2:9" ht="15" customHeight="1" x14ac:dyDescent="0.25">
      <c r="B18" s="102" t="s">
        <v>21</v>
      </c>
      <c r="C18" s="103"/>
      <c r="D18" s="103"/>
      <c r="E18" s="103"/>
      <c r="F18" s="103"/>
      <c r="G18" s="103"/>
    </row>
    <row r="19" spans="2:9" ht="15" customHeight="1" x14ac:dyDescent="0.25">
      <c r="B19" s="7"/>
      <c r="C19" s="11"/>
      <c r="D19" s="11"/>
      <c r="E19" s="12"/>
      <c r="F19" s="13"/>
      <c r="G19" s="14"/>
    </row>
    <row r="20" spans="2:9" ht="15" customHeight="1" x14ac:dyDescent="0.25">
      <c r="B20" s="44" t="s">
        <v>88</v>
      </c>
      <c r="C20" s="45"/>
      <c r="D20" s="46"/>
      <c r="E20" s="46"/>
      <c r="F20" s="46"/>
      <c r="G20" s="47"/>
    </row>
    <row r="21" spans="2:9" ht="26.25" customHeight="1" x14ac:dyDescent="0.25">
      <c r="B21" s="48" t="s">
        <v>22</v>
      </c>
      <c r="C21" s="48" t="s">
        <v>23</v>
      </c>
      <c r="D21" s="48" t="s">
        <v>24</v>
      </c>
      <c r="E21" s="48" t="s">
        <v>37</v>
      </c>
      <c r="F21" s="48" t="s">
        <v>25</v>
      </c>
      <c r="G21" s="48" t="s">
        <v>26</v>
      </c>
    </row>
    <row r="22" spans="2:9" ht="15" customHeight="1" x14ac:dyDescent="0.25">
      <c r="B22" s="28" t="s">
        <v>27</v>
      </c>
      <c r="C22" s="16" t="s">
        <v>28</v>
      </c>
      <c r="D22" s="26">
        <v>32</v>
      </c>
      <c r="E22" s="16" t="s">
        <v>29</v>
      </c>
      <c r="F22" s="29">
        <v>26000</v>
      </c>
      <c r="G22" s="29">
        <f t="shared" ref="G22:G27" si="0">+F22*D22</f>
        <v>832000</v>
      </c>
    </row>
    <row r="23" spans="2:9" ht="15" customHeight="1" x14ac:dyDescent="0.25">
      <c r="B23" s="28" t="s">
        <v>30</v>
      </c>
      <c r="C23" s="16" t="s">
        <v>28</v>
      </c>
      <c r="D23" s="26">
        <v>32</v>
      </c>
      <c r="E23" s="16" t="s">
        <v>29</v>
      </c>
      <c r="F23" s="29">
        <v>26000</v>
      </c>
      <c r="G23" s="29">
        <f t="shared" si="0"/>
        <v>832000</v>
      </c>
    </row>
    <row r="24" spans="2:9" ht="15" customHeight="1" x14ac:dyDescent="0.25">
      <c r="B24" s="28" t="s">
        <v>31</v>
      </c>
      <c r="C24" s="16" t="s">
        <v>28</v>
      </c>
      <c r="D24" s="26">
        <v>22</v>
      </c>
      <c r="E24" s="16" t="s">
        <v>29</v>
      </c>
      <c r="F24" s="29">
        <v>26000</v>
      </c>
      <c r="G24" s="29">
        <f t="shared" si="0"/>
        <v>572000</v>
      </c>
    </row>
    <row r="25" spans="2:9" ht="15" customHeight="1" x14ac:dyDescent="0.25">
      <c r="B25" s="28" t="s">
        <v>32</v>
      </c>
      <c r="C25" s="16" t="s">
        <v>28</v>
      </c>
      <c r="D25" s="26">
        <v>360</v>
      </c>
      <c r="E25" s="16" t="s">
        <v>29</v>
      </c>
      <c r="F25" s="29">
        <v>26000</v>
      </c>
      <c r="G25" s="29">
        <f t="shared" si="0"/>
        <v>9360000</v>
      </c>
      <c r="I25" s="5"/>
    </row>
    <row r="26" spans="2:9" ht="15" customHeight="1" x14ac:dyDescent="0.25">
      <c r="B26" s="28" t="s">
        <v>33</v>
      </c>
      <c r="C26" s="16" t="s">
        <v>28</v>
      </c>
      <c r="D26" s="26">
        <v>150</v>
      </c>
      <c r="E26" s="16" t="s">
        <v>29</v>
      </c>
      <c r="F26" s="29">
        <v>26000</v>
      </c>
      <c r="G26" s="29">
        <f t="shared" si="0"/>
        <v>3900000</v>
      </c>
      <c r="I26" s="5"/>
    </row>
    <row r="27" spans="2:9" ht="15" customHeight="1" x14ac:dyDescent="0.25">
      <c r="B27" s="28" t="s">
        <v>34</v>
      </c>
      <c r="C27" s="16" t="s">
        <v>28</v>
      </c>
      <c r="D27" s="26">
        <v>240</v>
      </c>
      <c r="E27" s="16" t="s">
        <v>29</v>
      </c>
      <c r="F27" s="29">
        <v>26000</v>
      </c>
      <c r="G27" s="29">
        <f t="shared" si="0"/>
        <v>6240000</v>
      </c>
      <c r="I27" s="5"/>
    </row>
    <row r="28" spans="2:9" ht="15" customHeight="1" x14ac:dyDescent="0.25">
      <c r="B28" s="51" t="s">
        <v>35</v>
      </c>
      <c r="C28" s="49"/>
      <c r="D28" s="49"/>
      <c r="E28" s="49"/>
      <c r="F28" s="50"/>
      <c r="G28" s="52">
        <f>SUM(G22:G27)</f>
        <v>21736000</v>
      </c>
    </row>
    <row r="29" spans="2:9" ht="15" customHeight="1" x14ac:dyDescent="0.25">
      <c r="B29" s="15"/>
      <c r="C29" s="7"/>
      <c r="D29" s="7"/>
      <c r="E29" s="7"/>
      <c r="F29" s="7"/>
      <c r="G29" s="7"/>
    </row>
    <row r="30" spans="2:9" ht="15" customHeight="1" x14ac:dyDescent="0.25">
      <c r="B30" s="53" t="s">
        <v>36</v>
      </c>
      <c r="C30" s="54"/>
      <c r="D30" s="55"/>
      <c r="E30" s="55"/>
      <c r="F30" s="56"/>
      <c r="G30" s="57"/>
    </row>
    <row r="31" spans="2:9" ht="27" customHeight="1" x14ac:dyDescent="0.25">
      <c r="B31" s="58" t="s">
        <v>22</v>
      </c>
      <c r="C31" s="59" t="s">
        <v>23</v>
      </c>
      <c r="D31" s="59" t="s">
        <v>24</v>
      </c>
      <c r="E31" s="58" t="s">
        <v>89</v>
      </c>
      <c r="F31" s="59" t="s">
        <v>25</v>
      </c>
      <c r="G31" s="58" t="s">
        <v>26</v>
      </c>
    </row>
    <row r="32" spans="2:9" ht="15" customHeight="1" x14ac:dyDescent="0.25">
      <c r="B32" s="60"/>
      <c r="C32" s="61" t="s">
        <v>89</v>
      </c>
      <c r="D32" s="61" t="s">
        <v>89</v>
      </c>
      <c r="E32" s="61" t="s">
        <v>89</v>
      </c>
      <c r="F32" s="62" t="s">
        <v>89</v>
      </c>
      <c r="G32" s="63"/>
    </row>
    <row r="33" spans="1:9" ht="15" customHeight="1" x14ac:dyDescent="0.25">
      <c r="B33" s="64" t="s">
        <v>38</v>
      </c>
      <c r="C33" s="65"/>
      <c r="D33" s="65"/>
      <c r="E33" s="65"/>
      <c r="F33" s="66"/>
      <c r="G33" s="67"/>
    </row>
    <row r="34" spans="1:9" ht="15" customHeight="1" x14ac:dyDescent="0.25">
      <c r="B34" s="7"/>
      <c r="C34" s="7"/>
      <c r="D34" s="7"/>
      <c r="E34" s="7"/>
      <c r="F34" s="7"/>
      <c r="G34" s="7"/>
    </row>
    <row r="35" spans="1:9" ht="15" customHeight="1" x14ac:dyDescent="0.25">
      <c r="B35" s="53" t="s">
        <v>39</v>
      </c>
      <c r="C35" s="54"/>
      <c r="D35" s="55"/>
      <c r="E35" s="55"/>
      <c r="F35" s="56"/>
      <c r="G35" s="57"/>
    </row>
    <row r="36" spans="1:9" ht="23.25" customHeight="1" x14ac:dyDescent="0.25">
      <c r="B36" s="68" t="s">
        <v>22</v>
      </c>
      <c r="C36" s="68" t="s">
        <v>23</v>
      </c>
      <c r="D36" s="68" t="s">
        <v>24</v>
      </c>
      <c r="E36" s="68" t="s">
        <v>37</v>
      </c>
      <c r="F36" s="69" t="s">
        <v>25</v>
      </c>
      <c r="G36" s="68" t="s">
        <v>26</v>
      </c>
    </row>
    <row r="37" spans="1:9" ht="15" customHeight="1" x14ac:dyDescent="0.25">
      <c r="B37" s="28" t="s">
        <v>40</v>
      </c>
      <c r="C37" s="16" t="s">
        <v>90</v>
      </c>
      <c r="D37" s="16">
        <v>2</v>
      </c>
      <c r="E37" s="16" t="s">
        <v>29</v>
      </c>
      <c r="F37" s="29">
        <v>180000</v>
      </c>
      <c r="G37" s="29">
        <f>+F37*D37</f>
        <v>360000</v>
      </c>
      <c r="I37" s="4"/>
    </row>
    <row r="38" spans="1:9" ht="15" customHeight="1" x14ac:dyDescent="0.25">
      <c r="B38" s="28" t="s">
        <v>41</v>
      </c>
      <c r="C38" s="16" t="s">
        <v>90</v>
      </c>
      <c r="D38" s="16">
        <v>2</v>
      </c>
      <c r="E38" s="16" t="s">
        <v>29</v>
      </c>
      <c r="F38" s="29">
        <v>180000</v>
      </c>
      <c r="G38" s="29">
        <f>+F38*D38</f>
        <v>360000</v>
      </c>
    </row>
    <row r="39" spans="1:9" ht="15" customHeight="1" x14ac:dyDescent="0.25">
      <c r="B39" s="28" t="s">
        <v>42</v>
      </c>
      <c r="C39" s="16" t="s">
        <v>90</v>
      </c>
      <c r="D39" s="16">
        <v>2</v>
      </c>
      <c r="E39" s="16" t="s">
        <v>29</v>
      </c>
      <c r="F39" s="29">
        <v>180000</v>
      </c>
      <c r="G39" s="29">
        <f>+F39*D39</f>
        <v>360000</v>
      </c>
    </row>
    <row r="40" spans="1:9" ht="15" customHeight="1" x14ac:dyDescent="0.25">
      <c r="A40" s="2"/>
      <c r="B40" s="70" t="s">
        <v>43</v>
      </c>
      <c r="C40" s="70"/>
      <c r="D40" s="70"/>
      <c r="E40" s="70"/>
      <c r="F40" s="70"/>
      <c r="G40" s="52">
        <f>SUM(G37:G39)</f>
        <v>1080000</v>
      </c>
      <c r="H40" s="2"/>
    </row>
    <row r="41" spans="1:9" ht="15" customHeight="1" x14ac:dyDescent="0.25">
      <c r="A41" s="2"/>
      <c r="B41" s="8"/>
      <c r="C41" s="8"/>
      <c r="D41" s="8"/>
      <c r="E41" s="8"/>
      <c r="F41" s="8"/>
      <c r="G41" s="8"/>
      <c r="H41" s="2"/>
    </row>
    <row r="42" spans="1:9" ht="15" customHeight="1" x14ac:dyDescent="0.25">
      <c r="B42" s="53" t="s">
        <v>44</v>
      </c>
      <c r="C42" s="54"/>
      <c r="D42" s="55"/>
      <c r="E42" s="55"/>
      <c r="F42" s="56"/>
      <c r="G42" s="57"/>
    </row>
    <row r="43" spans="1:9" ht="24" x14ac:dyDescent="0.25">
      <c r="B43" s="71" t="s">
        <v>45</v>
      </c>
      <c r="C43" s="71" t="s">
        <v>46</v>
      </c>
      <c r="D43" s="71" t="s">
        <v>47</v>
      </c>
      <c r="E43" s="71" t="s">
        <v>37</v>
      </c>
      <c r="F43" s="71" t="s">
        <v>25</v>
      </c>
      <c r="G43" s="72" t="s">
        <v>26</v>
      </c>
    </row>
    <row r="44" spans="1:9" ht="15" customHeight="1" x14ac:dyDescent="0.25">
      <c r="B44" s="28" t="s">
        <v>84</v>
      </c>
      <c r="C44" s="16" t="s">
        <v>85</v>
      </c>
      <c r="D44" s="26">
        <v>480</v>
      </c>
      <c r="E44" s="16" t="s">
        <v>86</v>
      </c>
      <c r="F44" s="29">
        <f>Alstroemeria!F44*'Al 22.06.22'!$I$44</f>
        <v>2090</v>
      </c>
      <c r="G44" s="29">
        <f>(D44*F44)</f>
        <v>1003200</v>
      </c>
      <c r="I44" s="1">
        <v>1.0449999999999999</v>
      </c>
    </row>
    <row r="45" spans="1:9" ht="15" customHeight="1" x14ac:dyDescent="0.25">
      <c r="B45" s="30" t="s">
        <v>48</v>
      </c>
      <c r="C45" s="16" t="s">
        <v>49</v>
      </c>
      <c r="D45" s="31">
        <v>13500</v>
      </c>
      <c r="E45" s="16" t="s">
        <v>50</v>
      </c>
      <c r="F45" s="29">
        <f>Alstroemeria!F45*'Al 22.06.22'!$I$44</f>
        <v>753.01445999999999</v>
      </c>
      <c r="G45" s="29">
        <f>+F45*D45</f>
        <v>10165695.209999999</v>
      </c>
    </row>
    <row r="46" spans="1:9" ht="15" customHeight="1" x14ac:dyDescent="0.25">
      <c r="B46" s="17" t="s">
        <v>51</v>
      </c>
      <c r="C46" s="23"/>
      <c r="D46" s="18"/>
      <c r="E46" s="23"/>
      <c r="F46" s="29">
        <f>Alstroemeria!F46*'Al 22.06.22'!$I$44</f>
        <v>0</v>
      </c>
      <c r="G46" s="32"/>
    </row>
    <row r="47" spans="1:9" ht="15" customHeight="1" x14ac:dyDescent="0.25">
      <c r="B47" s="19" t="s">
        <v>52</v>
      </c>
      <c r="C47" s="16" t="s">
        <v>53</v>
      </c>
      <c r="D47" s="20">
        <v>2</v>
      </c>
      <c r="E47" s="16" t="s">
        <v>50</v>
      </c>
      <c r="F47" s="29">
        <f>Alstroemeria!F47*'Al 22.06.22'!$I$44</f>
        <v>64382.736329999992</v>
      </c>
      <c r="G47" s="29">
        <f>D47*F47</f>
        <v>128765.47265999998</v>
      </c>
    </row>
    <row r="48" spans="1:9" ht="15" customHeight="1" x14ac:dyDescent="0.25">
      <c r="B48" s="17" t="s">
        <v>54</v>
      </c>
      <c r="C48" s="33"/>
      <c r="D48" s="21"/>
      <c r="E48" s="33"/>
      <c r="F48" s="29">
        <f>Alstroemeria!F48*'Al 22.06.22'!$I$44</f>
        <v>0</v>
      </c>
      <c r="G48" s="34"/>
    </row>
    <row r="49" spans="2:11" ht="15" customHeight="1" x14ac:dyDescent="0.25">
      <c r="B49" s="22" t="s">
        <v>55</v>
      </c>
      <c r="C49" s="23" t="s">
        <v>53</v>
      </c>
      <c r="D49" s="18">
        <v>2.6</v>
      </c>
      <c r="E49" s="16" t="s">
        <v>50</v>
      </c>
      <c r="F49" s="29">
        <f>Alstroemeria!F49*'Al 22.06.22'!$I$44</f>
        <v>71730.277452349997</v>
      </c>
      <c r="G49" s="32">
        <f>D49*F49</f>
        <v>186498.72137611001</v>
      </c>
    </row>
    <row r="50" spans="2:11" ht="15" customHeight="1" x14ac:dyDescent="0.25">
      <c r="B50" s="17" t="s">
        <v>56</v>
      </c>
      <c r="C50" s="33"/>
      <c r="D50" s="21"/>
      <c r="E50" s="33"/>
      <c r="F50" s="29">
        <f>Alstroemeria!F50*'Al 22.06.22'!$I$44</f>
        <v>0</v>
      </c>
      <c r="G50" s="34"/>
    </row>
    <row r="51" spans="2:11" ht="15" customHeight="1" x14ac:dyDescent="0.25">
      <c r="B51" s="22" t="s">
        <v>57</v>
      </c>
      <c r="C51" s="23" t="s">
        <v>53</v>
      </c>
      <c r="D51" s="18">
        <v>6</v>
      </c>
      <c r="E51" s="16" t="s">
        <v>50</v>
      </c>
      <c r="F51" s="29">
        <f>Alstroemeria!F51*'Al 22.06.22'!$I$44</f>
        <v>33922.836795100004</v>
      </c>
      <c r="G51" s="32">
        <f>D51*F51</f>
        <v>203537.02077060001</v>
      </c>
    </row>
    <row r="52" spans="2:11" ht="15" customHeight="1" x14ac:dyDescent="0.25">
      <c r="B52" s="35" t="s">
        <v>58</v>
      </c>
      <c r="C52" s="23"/>
      <c r="D52" s="18"/>
      <c r="E52" s="23"/>
      <c r="F52" s="29">
        <f>Alstroemeria!F52*'Al 22.06.22'!$I$44</f>
        <v>0</v>
      </c>
      <c r="G52" s="32"/>
    </row>
    <row r="53" spans="2:11" ht="15" customHeight="1" x14ac:dyDescent="0.25">
      <c r="B53" s="28" t="s">
        <v>59</v>
      </c>
      <c r="C53" s="16" t="s">
        <v>60</v>
      </c>
      <c r="D53" s="20">
        <v>230</v>
      </c>
      <c r="E53" s="16" t="s">
        <v>50</v>
      </c>
      <c r="F53" s="29">
        <f>Alstroemeria!F53*'Al 22.06.22'!$I$44</f>
        <v>502.00964000000005</v>
      </c>
      <c r="G53" s="29">
        <f>F53*D53</f>
        <v>115462.21720000001</v>
      </c>
    </row>
    <row r="54" spans="2:11" ht="15" customHeight="1" x14ac:dyDescent="0.25">
      <c r="B54" s="28" t="s">
        <v>61</v>
      </c>
      <c r="C54" s="16" t="s">
        <v>60</v>
      </c>
      <c r="D54" s="20">
        <v>50</v>
      </c>
      <c r="E54" s="16" t="s">
        <v>50</v>
      </c>
      <c r="F54" s="29">
        <f>Alstroemeria!F54*'Al 22.06.22'!$I$44</f>
        <v>288.66244</v>
      </c>
      <c r="G54" s="29">
        <f>F54*D54</f>
        <v>14433.121999999999</v>
      </c>
    </row>
    <row r="55" spans="2:11" ht="15" customHeight="1" x14ac:dyDescent="0.25">
      <c r="B55" s="28" t="s">
        <v>82</v>
      </c>
      <c r="C55" s="16" t="s">
        <v>60</v>
      </c>
      <c r="D55" s="20">
        <v>225</v>
      </c>
      <c r="E55" s="16" t="s">
        <v>50</v>
      </c>
      <c r="F55" s="29">
        <f>Alstroemeria!F55*'Al 22.06.22'!$I$44</f>
        <v>1006.5251899999998</v>
      </c>
      <c r="G55" s="29">
        <f>F55*D55</f>
        <v>226468.16774999996</v>
      </c>
      <c r="J55" s="6"/>
    </row>
    <row r="56" spans="2:11" ht="15" customHeight="1" x14ac:dyDescent="0.25">
      <c r="B56" s="28" t="s">
        <v>62</v>
      </c>
      <c r="C56" s="16" t="s">
        <v>63</v>
      </c>
      <c r="D56" s="20">
        <v>50</v>
      </c>
      <c r="E56" s="16" t="s">
        <v>50</v>
      </c>
      <c r="F56" s="29">
        <f>Alstroemeria!F56*'Al 22.06.22'!$I$44</f>
        <v>1282.6580800000002</v>
      </c>
      <c r="G56" s="29">
        <f>F56*D56</f>
        <v>64132.90400000001</v>
      </c>
      <c r="K56" s="6"/>
    </row>
    <row r="57" spans="2:11" ht="15" customHeight="1" x14ac:dyDescent="0.25">
      <c r="B57" s="73" t="s">
        <v>64</v>
      </c>
      <c r="C57" s="74"/>
      <c r="D57" s="74"/>
      <c r="E57" s="74"/>
      <c r="F57" s="75"/>
      <c r="G57" s="52">
        <f>SUM(G44:G56)</f>
        <v>12108192.835756706</v>
      </c>
    </row>
    <row r="58" spans="2:11" ht="15" customHeight="1" x14ac:dyDescent="0.25">
      <c r="B58" s="13"/>
      <c r="C58" s="8"/>
      <c r="D58" s="8"/>
      <c r="E58" s="8"/>
      <c r="F58" s="8"/>
      <c r="G58" s="13"/>
    </row>
    <row r="59" spans="2:11" ht="31.5" customHeight="1" x14ac:dyDescent="0.25">
      <c r="B59" s="53" t="s">
        <v>65</v>
      </c>
      <c r="C59" s="54"/>
      <c r="D59" s="55"/>
      <c r="E59" s="55"/>
      <c r="F59" s="56"/>
      <c r="G59" s="57"/>
    </row>
    <row r="60" spans="2:11" ht="24" x14ac:dyDescent="0.25">
      <c r="B60" s="76" t="s">
        <v>66</v>
      </c>
      <c r="C60" s="71" t="s">
        <v>46</v>
      </c>
      <c r="D60" s="71" t="s">
        <v>47</v>
      </c>
      <c r="E60" s="76" t="s">
        <v>37</v>
      </c>
      <c r="F60" s="71" t="s">
        <v>25</v>
      </c>
      <c r="G60" s="76" t="s">
        <v>26</v>
      </c>
    </row>
    <row r="61" spans="2:11" ht="15" customHeight="1" x14ac:dyDescent="0.25">
      <c r="B61" s="77" t="s">
        <v>89</v>
      </c>
      <c r="C61" s="78" t="s">
        <v>89</v>
      </c>
      <c r="D61" s="78" t="s">
        <v>89</v>
      </c>
      <c r="E61" s="79" t="s">
        <v>89</v>
      </c>
      <c r="F61" s="80" t="s">
        <v>89</v>
      </c>
      <c r="G61" s="80"/>
    </row>
    <row r="62" spans="2:11" ht="15" customHeight="1" x14ac:dyDescent="0.25">
      <c r="B62" s="81" t="s">
        <v>67</v>
      </c>
      <c r="C62" s="82"/>
      <c r="D62" s="82"/>
      <c r="E62" s="83"/>
      <c r="F62" s="84"/>
      <c r="G62" s="85"/>
    </row>
    <row r="63" spans="2:11" ht="15" customHeight="1" x14ac:dyDescent="0.25">
      <c r="B63" s="13"/>
      <c r="C63" s="8"/>
      <c r="D63" s="8"/>
      <c r="E63" s="8"/>
      <c r="F63" s="8"/>
      <c r="G63" s="13"/>
    </row>
    <row r="64" spans="2:11" ht="15" customHeight="1" x14ac:dyDescent="0.25">
      <c r="B64" s="86" t="s">
        <v>68</v>
      </c>
      <c r="C64" s="87"/>
      <c r="D64" s="87"/>
      <c r="E64" s="87"/>
      <c r="F64" s="94"/>
      <c r="G64" s="96">
        <f>+G28+G40+G57</f>
        <v>34924192.835756704</v>
      </c>
    </row>
    <row r="65" spans="2:7" ht="15" customHeight="1" x14ac:dyDescent="0.25">
      <c r="B65" s="88" t="s">
        <v>69</v>
      </c>
      <c r="C65" s="89"/>
      <c r="D65" s="89"/>
      <c r="E65" s="89"/>
      <c r="F65" s="95"/>
      <c r="G65" s="97">
        <f>0.05*G64</f>
        <v>1746209.6417878354</v>
      </c>
    </row>
    <row r="66" spans="2:7" ht="15" customHeight="1" x14ac:dyDescent="0.25">
      <c r="B66" s="90" t="s">
        <v>70</v>
      </c>
      <c r="C66" s="91"/>
      <c r="D66" s="91"/>
      <c r="E66" s="91"/>
      <c r="F66" s="91"/>
      <c r="G66" s="96">
        <f>SUM(G64:G65)</f>
        <v>36670402.477544539</v>
      </c>
    </row>
    <row r="67" spans="2:7" ht="15" customHeight="1" x14ac:dyDescent="0.25">
      <c r="B67" s="88" t="s">
        <v>71</v>
      </c>
      <c r="C67" s="89"/>
      <c r="D67" s="89"/>
      <c r="E67" s="89"/>
      <c r="F67" s="89"/>
      <c r="G67" s="97">
        <f>+G13</f>
        <v>45000000</v>
      </c>
    </row>
    <row r="68" spans="2:7" ht="15" customHeight="1" x14ac:dyDescent="0.25">
      <c r="B68" s="92" t="s">
        <v>72</v>
      </c>
      <c r="C68" s="93"/>
      <c r="D68" s="93"/>
      <c r="E68" s="93"/>
      <c r="F68" s="93"/>
      <c r="G68" s="96">
        <f>+G67-G66</f>
        <v>8329597.5224554613</v>
      </c>
    </row>
    <row r="69" spans="2:7" ht="15" customHeight="1" x14ac:dyDescent="0.25">
      <c r="B69" s="24" t="s">
        <v>73</v>
      </c>
      <c r="C69" s="24"/>
      <c r="D69" s="7"/>
      <c r="E69" s="7"/>
      <c r="F69" s="7"/>
      <c r="G69" s="7"/>
    </row>
    <row r="70" spans="2:7" ht="15" customHeight="1" x14ac:dyDescent="0.25">
      <c r="B70" s="24"/>
      <c r="C70" s="24"/>
      <c r="D70" s="7"/>
      <c r="E70" s="7"/>
      <c r="F70" s="7"/>
      <c r="G70" s="7"/>
    </row>
    <row r="71" spans="2:7" ht="15" customHeight="1" x14ac:dyDescent="0.25">
      <c r="B71" s="25" t="s">
        <v>74</v>
      </c>
      <c r="C71" s="24"/>
      <c r="D71" s="7"/>
      <c r="E71" s="7"/>
      <c r="F71" s="7"/>
      <c r="G71" s="7"/>
    </row>
    <row r="72" spans="2:7" ht="15" customHeight="1" x14ac:dyDescent="0.25">
      <c r="B72" s="24" t="s">
        <v>75</v>
      </c>
      <c r="C72" s="24"/>
      <c r="D72" s="7"/>
      <c r="E72" s="7"/>
      <c r="F72" s="7"/>
      <c r="G72" s="7"/>
    </row>
    <row r="73" spans="2:7" ht="15" customHeight="1" x14ac:dyDescent="0.25">
      <c r="B73" s="24" t="s">
        <v>76</v>
      </c>
      <c r="C73" s="24"/>
      <c r="D73" s="7"/>
      <c r="E73" s="7"/>
      <c r="F73" s="7"/>
      <c r="G73" s="7"/>
    </row>
    <row r="74" spans="2:7" ht="15" customHeight="1" x14ac:dyDescent="0.25">
      <c r="B74" s="24" t="s">
        <v>77</v>
      </c>
      <c r="C74" s="24"/>
      <c r="D74" s="7"/>
      <c r="E74" s="7"/>
      <c r="F74" s="7"/>
      <c r="G74" s="7"/>
    </row>
    <row r="75" spans="2:7" ht="15" customHeight="1" x14ac:dyDescent="0.25">
      <c r="B75" s="24" t="s">
        <v>78</v>
      </c>
      <c r="C75" s="24"/>
      <c r="D75" s="7"/>
      <c r="E75" s="7"/>
      <c r="F75" s="7"/>
      <c r="G75" s="7"/>
    </row>
    <row r="76" spans="2:7" ht="15" customHeight="1" x14ac:dyDescent="0.25">
      <c r="B76" s="24" t="s">
        <v>79</v>
      </c>
      <c r="C76" s="24"/>
      <c r="D76" s="7"/>
      <c r="E76" s="7"/>
      <c r="F76" s="7"/>
      <c r="G76" s="7"/>
    </row>
    <row r="77" spans="2:7" ht="15" customHeight="1" x14ac:dyDescent="0.25">
      <c r="B77" s="24" t="s">
        <v>80</v>
      </c>
      <c r="C77" s="24"/>
      <c r="D77" s="7"/>
      <c r="E77" s="7"/>
      <c r="F77" s="7"/>
      <c r="G77" s="7"/>
    </row>
    <row r="78" spans="2:7" ht="15" customHeight="1" x14ac:dyDescent="0.25">
      <c r="B78" s="7" t="s">
        <v>81</v>
      </c>
      <c r="C78" s="7"/>
      <c r="D78" s="7"/>
      <c r="E78" s="7"/>
      <c r="F78" s="7"/>
      <c r="G78" s="7"/>
    </row>
    <row r="79" spans="2:7" ht="15" customHeight="1" thickBot="1" x14ac:dyDescent="0.3">
      <c r="B79" s="7"/>
      <c r="C79" s="7"/>
      <c r="D79" s="7"/>
      <c r="E79" s="7"/>
      <c r="F79" s="7"/>
      <c r="G79" s="7"/>
    </row>
    <row r="80" spans="2:7" ht="15" customHeight="1" thickBot="1" x14ac:dyDescent="0.3">
      <c r="B80" s="109" t="s">
        <v>91</v>
      </c>
    </row>
    <row r="81" spans="2:5" ht="15" customHeight="1" x14ac:dyDescent="0.25">
      <c r="B81" s="110" t="s">
        <v>92</v>
      </c>
      <c r="C81" s="111">
        <v>700000</v>
      </c>
      <c r="D81" s="111">
        <v>750000</v>
      </c>
      <c r="E81" s="112">
        <v>800000</v>
      </c>
    </row>
    <row r="82" spans="2:5" ht="15" customHeight="1" thickBot="1" x14ac:dyDescent="0.3">
      <c r="B82" s="113" t="s">
        <v>93</v>
      </c>
      <c r="C82" s="114">
        <f>(G66/C81)</f>
        <v>52.386289253635056</v>
      </c>
      <c r="D82" s="114">
        <f>(G66/D81)</f>
        <v>48.893869970059384</v>
      </c>
      <c r="E82" s="115">
        <f>(G66/E81)</f>
        <v>45.83800309693067</v>
      </c>
    </row>
  </sheetData>
  <mergeCells count="10">
    <mergeCell ref="E14:F14"/>
    <mergeCell ref="E15:F15"/>
    <mergeCell ref="E16:F16"/>
    <mergeCell ref="B18:G18"/>
    <mergeCell ref="B8:G8"/>
    <mergeCell ref="E9:F9"/>
    <mergeCell ref="E10:F10"/>
    <mergeCell ref="E11:F11"/>
    <mergeCell ref="E12:F12"/>
    <mergeCell ref="E13:F1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F820CFF-02C7-418F-BBC6-66B30582B6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D04CA9-1474-417E-9D92-AEDF3B00EF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75BB65-2D6F-409B-A3E0-B3F30A07C09C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1030f0af-99cb-42f1-88fc-acec73331192"/>
    <ds:schemaRef ds:uri="http://www.w3.org/XML/1998/namespace"/>
    <ds:schemaRef ds:uri="http://purl.org/dc/terms/"/>
    <ds:schemaRef ds:uri="http://schemas.microsoft.com/office/infopath/2007/PartnerControls"/>
    <ds:schemaRef ds:uri="c5dbce2d-49dc-4afe-a5b0-d7fb7a901161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Alstroemeria</vt:lpstr>
      <vt:lpstr>Al 22.06.22</vt:lpstr>
      <vt:lpstr>Alstroemeria!Área_de_impresión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Salinas Alvarez Mariana Beatriz</dc:creator>
  <cp:lastModifiedBy>Juan Carlos Campos Olivares</cp:lastModifiedBy>
  <cp:lastPrinted>2019-03-20T19:07:21Z</cp:lastPrinted>
  <dcterms:created xsi:type="dcterms:W3CDTF">2017-03-13T15:57:41Z</dcterms:created>
  <dcterms:modified xsi:type="dcterms:W3CDTF">2022-07-22T14:03:29Z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