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https://d.docs.live.net/06805097bf8ad44e/Escritorio/PRESENTACION FICHAS TECNICAS/REGION VALPARAISO/Quillota/"/>
    </mc:Choice>
  </mc:AlternateContent>
  <xr:revisionPtr revIDLastSave="3" documentId="11_43B2ED8123A011C471D71D29783D736B18083143" xr6:coauthVersionLast="47" xr6:coauthVersionMax="47" xr10:uidLastSave="{AB60D414-1C6A-4D71-8071-D24CD15D08B5}"/>
  <bookViews>
    <workbookView xWindow="-120" yWindow="-120" windowWidth="20730" windowHeight="11040" activeTab="1" xr2:uid="{00000000-000D-0000-FFFF-FFFF00000000}"/>
  </bookViews>
  <sheets>
    <sheet name="ALSTROEMERIA" sheetId="1" r:id="rId1"/>
    <sheet name="A junio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2" i="2" l="1"/>
  <c r="F45" i="2" l="1"/>
  <c r="F46" i="2"/>
  <c r="G46" i="2" s="1"/>
  <c r="F47" i="2"/>
  <c r="F48" i="2"/>
  <c r="F49" i="2"/>
  <c r="G49" i="2" s="1"/>
  <c r="F50" i="2"/>
  <c r="F51" i="2"/>
  <c r="F52" i="2"/>
  <c r="G52" i="2" s="1"/>
  <c r="F53" i="2"/>
  <c r="G53" i="2" s="1"/>
  <c r="F54" i="2"/>
  <c r="G54" i="2" s="1"/>
  <c r="F55" i="2"/>
  <c r="F56" i="2"/>
  <c r="F57" i="2"/>
  <c r="G57" i="2" s="1"/>
  <c r="F58" i="2"/>
  <c r="F59" i="2"/>
  <c r="F60" i="2"/>
  <c r="G60" i="2" s="1"/>
  <c r="F61" i="2"/>
  <c r="G61" i="2" s="1"/>
  <c r="F44" i="2"/>
  <c r="G44" i="2" s="1"/>
  <c r="C87" i="2"/>
  <c r="G72" i="2"/>
  <c r="G67" i="2"/>
  <c r="C90" i="2" s="1"/>
  <c r="G59" i="2"/>
  <c r="G58" i="2"/>
  <c r="G55" i="2"/>
  <c r="G51" i="2"/>
  <c r="G48" i="2"/>
  <c r="G47" i="2"/>
  <c r="G39" i="2"/>
  <c r="G38" i="2"/>
  <c r="G37" i="2"/>
  <c r="G27" i="2"/>
  <c r="G26" i="2"/>
  <c r="G25" i="2"/>
  <c r="G24" i="2"/>
  <c r="G23" i="2"/>
  <c r="G22" i="2"/>
  <c r="G21" i="2"/>
  <c r="G28" i="2" l="1"/>
  <c r="G62" i="2"/>
  <c r="C89" i="2" s="1"/>
  <c r="G40" i="2"/>
  <c r="C88" i="2" s="1"/>
  <c r="C86" i="2"/>
  <c r="G69" i="2" l="1"/>
  <c r="G70" i="2" s="1"/>
  <c r="C91" i="2" s="1"/>
  <c r="C92" i="2" s="1"/>
  <c r="C87" i="1"/>
  <c r="G61" i="1"/>
  <c r="G60" i="1"/>
  <c r="G59" i="1"/>
  <c r="G58" i="1"/>
  <c r="G57" i="1"/>
  <c r="G55" i="1"/>
  <c r="G54" i="1"/>
  <c r="G53" i="1"/>
  <c r="G52" i="1"/>
  <c r="G51" i="1"/>
  <c r="G49" i="1"/>
  <c r="G48" i="1"/>
  <c r="G47" i="1"/>
  <c r="G46" i="1"/>
  <c r="G44" i="1"/>
  <c r="G39" i="1"/>
  <c r="G38" i="1"/>
  <c r="G37" i="1"/>
  <c r="G27" i="1"/>
  <c r="G26" i="1"/>
  <c r="G25" i="1"/>
  <c r="G24" i="1"/>
  <c r="G23" i="1"/>
  <c r="G22" i="1"/>
  <c r="G21" i="1"/>
  <c r="G71" i="2" l="1"/>
  <c r="E97" i="2" s="1"/>
  <c r="D90" i="2"/>
  <c r="D88" i="2"/>
  <c r="D89" i="2"/>
  <c r="D86" i="2"/>
  <c r="D91" i="2"/>
  <c r="C97" i="2"/>
  <c r="G73" i="2"/>
  <c r="G28" i="1"/>
  <c r="C86" i="1" s="1"/>
  <c r="D97" i="2" l="1"/>
  <c r="D92" i="2"/>
  <c r="G67" i="1"/>
  <c r="C90" i="1" s="1"/>
  <c r="G72" i="1"/>
  <c r="G62" i="1" l="1"/>
  <c r="C89" i="1" s="1"/>
  <c r="G40" i="1"/>
  <c r="C88" i="1" s="1"/>
  <c r="G69" i="1" l="1"/>
  <c r="G70" i="1" s="1"/>
  <c r="G71" i="1" l="1"/>
  <c r="D97" i="1" s="1"/>
  <c r="C91" i="1"/>
  <c r="E97" i="1" l="1"/>
  <c r="C97" i="1"/>
  <c r="G73" i="1"/>
  <c r="C92" i="1"/>
  <c r="D89" i="1" l="1"/>
  <c r="D86" i="1"/>
  <c r="D90" i="1"/>
  <c r="D88" i="1"/>
  <c r="D91" i="1"/>
  <c r="D92" i="1" l="1"/>
</calcChain>
</file>

<file path=xl/sharedStrings.xml><?xml version="1.0" encoding="utf-8"?>
<sst xmlns="http://schemas.openxmlformats.org/spreadsheetml/2006/main" count="346" uniqueCount="112">
  <si>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</si>
  <si>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</si>
  <si>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</si>
  <si>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</si>
  <si>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</si>
  <si>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</si>
  <si>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</si>
  <si>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</si>
  <si>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</si>
  <si>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</si>
  <si>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</si>
  <si>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</si>
  <si>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</si>
  <si>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</si>
  <si>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</si>
  <si>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</si>
  <si>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</si>
  <si>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</si>
  <si>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</si>
  <si>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</si>
  <si>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</si>
  <si>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</si>
  <si>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</si>
  <si>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</si>
  <si>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</si>
  <si>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</si>
  <si>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</si>
  <si>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</si>
  <si>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</si>
  <si>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</si>
  <si>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</si>
  <si>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</si>
  <si>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FERTILIZANTES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</si>
  <si>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</si>
  <si>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</si>
  <si>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</si>
  <si>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</si>
  <si>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</si>
  <si>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</si>
  <si>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</si>
  <si>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</si>
  <si>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</si>
  <si>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</si>
  <si>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</si>
  <si>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</si>
  <si>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</si>
  <si>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</si>
  <si>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</si>
  <si>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</si>
  <si>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</si>
  <si>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</si>
  <si>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</si>
  <si>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</si>
  <si>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</si>
  <si>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</si>
  <si>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</si>
  <si>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</si>
  <si>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</si>
  <si>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</si>
  <si>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</si>
  <si>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</si>
  <si>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Rendimiento (qqm/hà)</t>
  </si>
  <si>
    <t>Costo unitario ($/qqm) (*)</t>
  </si>
  <si>
    <t>(*): Este valor representa el valor mìnimo de venta del producto</t>
  </si>
  <si>
    <t xml:space="preserve">ALSTROEMERIA </t>
  </si>
  <si>
    <t>Olga, Suny rebeca, Suny, sacha, etc.</t>
  </si>
  <si>
    <t xml:space="preserve">Valparaiso </t>
  </si>
  <si>
    <t>Quillota</t>
  </si>
  <si>
    <t>La Palma, San Pedro</t>
  </si>
  <si>
    <t>RENDIMIENTO (varas/Há.)</t>
  </si>
  <si>
    <t>Anual, todo el año</t>
  </si>
  <si>
    <t>PRECIO ESPERADO ($/vara)</t>
  </si>
  <si>
    <t>Mercado Interno</t>
  </si>
  <si>
    <t>Anual, desde Enero a Dic</t>
  </si>
  <si>
    <t>Postura plástico y arreglo naves</t>
  </si>
  <si>
    <t>Marzo</t>
  </si>
  <si>
    <t>Aplicación de pesticidas</t>
  </si>
  <si>
    <t>Abril a noviembre</t>
  </si>
  <si>
    <t>Aplicación de fertilizantes</t>
  </si>
  <si>
    <t>Control de malezas</t>
  </si>
  <si>
    <t>Labores de manejo en general</t>
  </si>
  <si>
    <t>Riegos</t>
  </si>
  <si>
    <t>Cosecha, selección, embalaje</t>
  </si>
  <si>
    <t>Enero a diciembre</t>
  </si>
  <si>
    <t xml:space="preserve">Aradura </t>
  </si>
  <si>
    <t>Enero a abril</t>
  </si>
  <si>
    <t>Rastrajes</t>
  </si>
  <si>
    <t>Melgadura</t>
  </si>
  <si>
    <t>PLANTAS (vida útil 3 años)</t>
  </si>
  <si>
    <t>u</t>
  </si>
  <si>
    <t>anual</t>
  </si>
  <si>
    <t>FUGICIDAS</t>
  </si>
  <si>
    <t>Caldo Bordeles</t>
  </si>
  <si>
    <t>Kg.</t>
  </si>
  <si>
    <t>Rovral</t>
  </si>
  <si>
    <t>Phyton 27</t>
  </si>
  <si>
    <t>Benlate</t>
  </si>
  <si>
    <t>Balazo</t>
  </si>
  <si>
    <t>Actara</t>
  </si>
  <si>
    <t>i</t>
  </si>
  <si>
    <t>Vertimec</t>
  </si>
  <si>
    <t>l</t>
  </si>
  <si>
    <t>Clorpirifos</t>
  </si>
  <si>
    <t>Greko</t>
  </si>
  <si>
    <t>Nitrato de Amonio</t>
  </si>
  <si>
    <t>Nitrato de Calcio</t>
  </si>
  <si>
    <t>Sulfato de Magnesio</t>
  </si>
  <si>
    <t>Nitrato de Potasio</t>
  </si>
  <si>
    <t>Acido Fosforico</t>
  </si>
  <si>
    <t>Guano fermentado</t>
  </si>
  <si>
    <t>m3</t>
  </si>
  <si>
    <t>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</si>
</sst>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0.0%"/>
  </numFmts>
  <fonts count="21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7"/>
      <color indexed="8"/>
      <name val="Helvetica Neue"/>
      <family val="2"/>
      <scheme val="minor"/>
    </font>
    <font>
      <b/>
      <sz val="7"/>
      <color indexed="8"/>
      <name val="Helvetica Neue"/>
      <family val="2"/>
      <scheme val="minor"/>
    </font>
    <font>
      <sz val="7"/>
      <color theme="1"/>
      <name val="Helvetica Neue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indexed="9"/>
        <bgColor indexed="64"/>
      </patternFill>
    </fill>
  </fills>
  <borders count="5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 applyNumberFormat="0" applyFill="0" applyBorder="0" applyProtection="0"/>
  </cellStyleXfs>
  <cellXfs count="15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3" borderId="15" xfId="0" applyNumberFormat="1" applyFont="1" applyFill="1" applyBorder="1" applyAlignment="1">
      <alignment vertical="center"/>
    </xf>
    <xf numFmtId="0" fontId="8" fillId="3" borderId="15" xfId="0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vertical="center"/>
    </xf>
    <xf numFmtId="3" fontId="8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3" fontId="8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14" fillId="7" borderId="22" xfId="0" applyFont="1" applyFill="1" applyBorder="1" applyAlignment="1"/>
    <xf numFmtId="49" fontId="12" fillId="8" borderId="23" xfId="0" applyNumberFormat="1" applyFont="1" applyFill="1" applyBorder="1" applyAlignment="1">
      <alignment vertical="center"/>
    </xf>
    <xf numFmtId="3" fontId="12" fillId="2" borderId="6" xfId="0" applyNumberFormat="1" applyFont="1" applyFill="1" applyBorder="1" applyAlignment="1">
      <alignment vertical="center"/>
    </xf>
    <xf numFmtId="0" fontId="12" fillId="2" borderId="6" xfId="0" applyNumberFormat="1" applyFont="1" applyFill="1" applyBorder="1" applyAlignment="1">
      <alignment vertical="center"/>
    </xf>
    <xf numFmtId="167" fontId="12" fillId="2" borderId="6" xfId="0" applyNumberFormat="1" applyFont="1" applyFill="1" applyBorder="1" applyAlignment="1">
      <alignment vertical="center"/>
    </xf>
    <xf numFmtId="0" fontId="9" fillId="7" borderId="21" xfId="0" applyFont="1" applyFill="1" applyBorder="1" applyAlignment="1">
      <alignment vertical="center"/>
    </xf>
    <xf numFmtId="0" fontId="9" fillId="7" borderId="22" xfId="0" applyFont="1" applyFill="1" applyBorder="1" applyAlignment="1">
      <alignment vertical="center"/>
    </xf>
    <xf numFmtId="166" fontId="1" fillId="2" borderId="22" xfId="0" applyNumberFormat="1" applyFont="1" applyFill="1" applyBorder="1" applyAlignment="1">
      <alignment vertical="center"/>
    </xf>
    <xf numFmtId="166" fontId="16" fillId="2" borderId="22" xfId="0" applyNumberFormat="1" applyFont="1" applyFill="1" applyBorder="1" applyAlignment="1">
      <alignment vertical="center"/>
    </xf>
    <xf numFmtId="0" fontId="14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9" fillId="2" borderId="22" xfId="0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6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6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6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9" fillId="5" borderId="32" xfId="0" applyFont="1" applyFill="1" applyBorder="1" applyAlignment="1">
      <alignment vertical="center"/>
    </xf>
    <xf numFmtId="166" fontId="1" fillId="6" borderId="3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5" fillId="2" borderId="22" xfId="0" applyFont="1" applyFill="1" applyBorder="1" applyAlignment="1">
      <alignment vertical="center"/>
    </xf>
    <xf numFmtId="49" fontId="12" fillId="8" borderId="34" xfId="0" applyNumberFormat="1" applyFont="1" applyFill="1" applyBorder="1" applyAlignment="1">
      <alignment vertical="center"/>
    </xf>
    <xf numFmtId="49" fontId="14" fillId="8" borderId="35" xfId="0" applyNumberFormat="1" applyFont="1" applyFill="1" applyBorder="1" applyAlignment="1"/>
    <xf numFmtId="49" fontId="12" fillId="2" borderId="36" xfId="0" applyNumberFormat="1" applyFont="1" applyFill="1" applyBorder="1" applyAlignment="1">
      <alignment vertical="center"/>
    </xf>
    <xf numFmtId="9" fontId="14" fillId="2" borderId="37" xfId="0" applyNumberFormat="1" applyFont="1" applyFill="1" applyBorder="1" applyAlignment="1"/>
    <xf numFmtId="49" fontId="12" fillId="8" borderId="38" xfId="0" applyNumberFormat="1" applyFont="1" applyFill="1" applyBorder="1" applyAlignment="1">
      <alignment vertical="center"/>
    </xf>
    <xf numFmtId="167" fontId="12" fillId="8" borderId="39" xfId="0" applyNumberFormat="1" applyFont="1" applyFill="1" applyBorder="1" applyAlignment="1">
      <alignment vertical="center"/>
    </xf>
    <xf numFmtId="9" fontId="12" fillId="8" borderId="40" xfId="0" applyNumberFormat="1" applyFont="1" applyFill="1" applyBorder="1" applyAlignment="1">
      <alignment vertical="center"/>
    </xf>
    <xf numFmtId="0" fontId="14" fillId="9" borderId="43" xfId="0" applyFont="1" applyFill="1" applyBorder="1" applyAlignment="1"/>
    <xf numFmtId="0" fontId="14" fillId="2" borderId="22" xfId="0" applyFont="1" applyFill="1" applyBorder="1" applyAlignment="1">
      <alignment vertical="center"/>
    </xf>
    <xf numFmtId="49" fontId="14" fillId="2" borderId="22" xfId="0" applyNumberFormat="1" applyFont="1" applyFill="1" applyBorder="1" applyAlignment="1">
      <alignment vertical="center"/>
    </xf>
    <xf numFmtId="49" fontId="12" fillId="2" borderId="44" xfId="0" applyNumberFormat="1" applyFont="1" applyFill="1" applyBorder="1" applyAlignment="1">
      <alignment vertical="center"/>
    </xf>
    <xf numFmtId="0" fontId="14" fillId="2" borderId="45" xfId="0" applyFont="1" applyFill="1" applyBorder="1" applyAlignment="1"/>
    <xf numFmtId="0" fontId="14" fillId="2" borderId="46" xfId="0" applyFont="1" applyFill="1" applyBorder="1" applyAlignment="1"/>
    <xf numFmtId="49" fontId="14" fillId="2" borderId="47" xfId="0" applyNumberFormat="1" applyFont="1" applyFill="1" applyBorder="1" applyAlignment="1">
      <alignment vertical="center"/>
    </xf>
    <xf numFmtId="0" fontId="14" fillId="2" borderId="48" xfId="0" applyFont="1" applyFill="1" applyBorder="1" applyAlignment="1"/>
    <xf numFmtId="49" fontId="14" fillId="2" borderId="49" xfId="0" applyNumberFormat="1" applyFont="1" applyFill="1" applyBorder="1" applyAlignment="1">
      <alignment vertical="center"/>
    </xf>
    <xf numFmtId="0" fontId="14" fillId="2" borderId="50" xfId="0" applyFont="1" applyFill="1" applyBorder="1" applyAlignment="1"/>
    <xf numFmtId="0" fontId="14" fillId="2" borderId="51" xfId="0" applyFont="1" applyFill="1" applyBorder="1" applyAlignment="1"/>
    <xf numFmtId="0" fontId="12" fillId="7" borderId="22" xfId="0" applyFont="1" applyFill="1" applyBorder="1" applyAlignment="1">
      <alignment vertical="center"/>
    </xf>
    <xf numFmtId="0" fontId="9" fillId="9" borderId="21" xfId="0" applyFont="1" applyFill="1" applyBorder="1" applyAlignment="1">
      <alignment vertical="center"/>
    </xf>
    <xf numFmtId="49" fontId="17" fillId="9" borderId="22" xfId="0" applyNumberFormat="1" applyFont="1" applyFill="1" applyBorder="1" applyAlignment="1">
      <alignment vertical="center"/>
    </xf>
    <xf numFmtId="0" fontId="9" fillId="9" borderId="22" xfId="0" applyFont="1" applyFill="1" applyBorder="1" applyAlignment="1">
      <alignment vertical="center"/>
    </xf>
    <xf numFmtId="0" fontId="9" fillId="9" borderId="52" xfId="0" applyFont="1" applyFill="1" applyBorder="1" applyAlignment="1">
      <alignment vertical="center"/>
    </xf>
    <xf numFmtId="49" fontId="12" fillId="8" borderId="53" xfId="0" applyNumberFormat="1" applyFont="1" applyFill="1" applyBorder="1" applyAlignment="1">
      <alignment vertical="center"/>
    </xf>
    <xf numFmtId="167" fontId="12" fillId="8" borderId="40" xfId="0" applyNumberFormat="1" applyFont="1" applyFill="1" applyBorder="1" applyAlignment="1">
      <alignment vertical="center"/>
    </xf>
    <xf numFmtId="0" fontId="0" fillId="0" borderId="22" xfId="0" applyNumberFormat="1" applyFont="1" applyBorder="1" applyAlignment="1"/>
    <xf numFmtId="0" fontId="18" fillId="0" borderId="56" xfId="0" applyFont="1" applyBorder="1" applyAlignment="1">
      <alignment vertical="center"/>
    </xf>
    <xf numFmtId="0" fontId="18" fillId="0" borderId="56" xfId="0" applyFont="1" applyBorder="1" applyAlignment="1">
      <alignment horizontal="center" vertical="center"/>
    </xf>
    <xf numFmtId="2" fontId="18" fillId="0" borderId="56" xfId="0" applyNumberFormat="1" applyFont="1" applyBorder="1" applyAlignment="1">
      <alignment horizontal="center" vertical="center"/>
    </xf>
    <xf numFmtId="3" fontId="18" fillId="0" borderId="56" xfId="0" applyNumberFormat="1" applyFont="1" applyBorder="1" applyAlignment="1">
      <alignment vertical="center"/>
    </xf>
    <xf numFmtId="0" fontId="18" fillId="0" borderId="56" xfId="0" applyFont="1" applyFill="1" applyBorder="1" applyAlignment="1">
      <alignment horizontal="center" vertical="center"/>
    </xf>
    <xf numFmtId="0" fontId="18" fillId="10" borderId="56" xfId="0" applyFont="1" applyFill="1" applyBorder="1" applyAlignment="1">
      <alignment horizontal="center" vertical="center"/>
    </xf>
    <xf numFmtId="0" fontId="19" fillId="0" borderId="56" xfId="0" applyFont="1" applyBorder="1" applyAlignment="1">
      <alignment vertical="center"/>
    </xf>
    <xf numFmtId="165" fontId="18" fillId="0" borderId="56" xfId="0" applyNumberFormat="1" applyFont="1" applyBorder="1" applyAlignment="1">
      <alignment horizontal="center" vertical="center"/>
    </xf>
    <xf numFmtId="0" fontId="20" fillId="0" borderId="56" xfId="0" applyFont="1" applyBorder="1" applyAlignment="1">
      <alignment vertical="center"/>
    </xf>
    <xf numFmtId="0" fontId="20" fillId="0" borderId="56" xfId="0" applyFont="1" applyBorder="1" applyAlignment="1">
      <alignment horizontal="center" vertical="center"/>
    </xf>
    <xf numFmtId="165" fontId="20" fillId="0" borderId="56" xfId="0" applyNumberFormat="1" applyFont="1" applyBorder="1" applyAlignment="1">
      <alignment horizontal="center" vertical="center"/>
    </xf>
    <xf numFmtId="3" fontId="20" fillId="0" borderId="56" xfId="0" applyNumberFormat="1" applyFont="1" applyBorder="1" applyAlignment="1">
      <alignment vertical="center"/>
    </xf>
    <xf numFmtId="3" fontId="12" fillId="8" borderId="54" xfId="0" applyNumberFormat="1" applyFont="1" applyFill="1" applyBorder="1" applyAlignment="1">
      <alignment vertical="center"/>
    </xf>
    <xf numFmtId="3" fontId="12" fillId="8" borderId="55" xfId="0" applyNumberFormat="1" applyFont="1" applyFill="1" applyBorder="1" applyAlignment="1">
      <alignment vertical="center"/>
    </xf>
    <xf numFmtId="168" fontId="14" fillId="2" borderId="37" xfId="0" applyNumberFormat="1" applyFont="1" applyFill="1" applyBorder="1" applyAlignment="1"/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17" fillId="9" borderId="41" xfId="0" applyNumberFormat="1" applyFont="1" applyFill="1" applyBorder="1" applyAlignment="1">
      <alignment vertical="center"/>
    </xf>
    <xf numFmtId="0" fontId="12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844550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1066800</xdr:colOff>
      <xdr:row>7</xdr:row>
      <xdr:rowOff>77804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4800" y="190500"/>
          <a:ext cx="5935980" cy="12208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98"/>
  <sheetViews>
    <sheetView showGridLines="0" topLeftCell="A52" zoomScale="120" zoomScaleNormal="120" workbookViewId="0">
      <selection activeCell="K75" sqref="K75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6.140625" style="1" bestFit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64</v>
      </c>
      <c r="D9" s="8"/>
      <c r="E9" s="144" t="s">
        <v>69</v>
      </c>
      <c r="F9" s="145"/>
      <c r="G9" s="9">
        <v>1100000</v>
      </c>
    </row>
    <row r="10" spans="1:7" ht="38.25" customHeight="1" x14ac:dyDescent="0.25">
      <c r="A10" s="5"/>
      <c r="B10" s="10" t="s">
        <v>1</v>
      </c>
      <c r="C10" s="11" t="s">
        <v>65</v>
      </c>
      <c r="D10" s="12"/>
      <c r="E10" s="142" t="s">
        <v>2</v>
      </c>
      <c r="F10" s="143"/>
      <c r="G10" s="13" t="s">
        <v>70</v>
      </c>
    </row>
    <row r="11" spans="1:7" ht="18" customHeight="1" x14ac:dyDescent="0.25">
      <c r="A11" s="5"/>
      <c r="B11" s="10" t="s">
        <v>3</v>
      </c>
      <c r="C11" s="13" t="s">
        <v>4</v>
      </c>
      <c r="D11" s="12"/>
      <c r="E11" s="142" t="s">
        <v>71</v>
      </c>
      <c r="F11" s="143"/>
      <c r="G11" s="14">
        <v>85</v>
      </c>
    </row>
    <row r="12" spans="1:7" ht="11.25" customHeight="1" x14ac:dyDescent="0.25">
      <c r="A12" s="5"/>
      <c r="B12" s="10" t="s">
        <v>5</v>
      </c>
      <c r="C12" s="15" t="s">
        <v>66</v>
      </c>
      <c r="D12" s="12"/>
      <c r="E12" s="16" t="s">
        <v>6</v>
      </c>
      <c r="F12" s="17"/>
      <c r="G12" s="18">
        <v>93500000</v>
      </c>
    </row>
    <row r="13" spans="1:7" ht="11.25" customHeight="1" x14ac:dyDescent="0.25">
      <c r="A13" s="5"/>
      <c r="B13" s="10" t="s">
        <v>7</v>
      </c>
      <c r="C13" s="13" t="s">
        <v>67</v>
      </c>
      <c r="D13" s="12"/>
      <c r="E13" s="142" t="s">
        <v>8</v>
      </c>
      <c r="F13" s="143"/>
      <c r="G13" s="13" t="s">
        <v>72</v>
      </c>
    </row>
    <row r="14" spans="1:7" ht="13.5" customHeight="1" x14ac:dyDescent="0.25">
      <c r="A14" s="5"/>
      <c r="B14" s="10" t="s">
        <v>9</v>
      </c>
      <c r="C14" s="13" t="s">
        <v>68</v>
      </c>
      <c r="D14" s="12"/>
      <c r="E14" s="142" t="s">
        <v>10</v>
      </c>
      <c r="F14" s="143"/>
      <c r="G14" s="13" t="s">
        <v>73</v>
      </c>
    </row>
    <row r="15" spans="1:7" ht="25.5" customHeight="1" x14ac:dyDescent="0.25">
      <c r="A15" s="5"/>
      <c r="B15" s="10" t="s">
        <v>11</v>
      </c>
      <c r="C15" s="19">
        <v>44592</v>
      </c>
      <c r="D15" s="12"/>
      <c r="E15" s="146" t="s">
        <v>12</v>
      </c>
      <c r="F15" s="147"/>
      <c r="G15" s="15"/>
    </row>
    <row r="16" spans="1:7" ht="12" customHeight="1" x14ac:dyDescent="0.25">
      <c r="A16" s="2"/>
      <c r="B16" s="20"/>
      <c r="C16" s="21"/>
      <c r="D16" s="22"/>
      <c r="E16" s="23"/>
      <c r="F16" s="23"/>
      <c r="G16" s="24"/>
    </row>
    <row r="17" spans="1:7" ht="12" customHeight="1" x14ac:dyDescent="0.25">
      <c r="A17" s="25"/>
      <c r="B17" s="148" t="s">
        <v>13</v>
      </c>
      <c r="C17" s="149"/>
      <c r="D17" s="149"/>
      <c r="E17" s="149"/>
      <c r="F17" s="149"/>
      <c r="G17" s="149"/>
    </row>
    <row r="18" spans="1:7" ht="12" customHeight="1" x14ac:dyDescent="0.25">
      <c r="A18" s="2"/>
      <c r="B18" s="26"/>
      <c r="C18" s="27"/>
      <c r="D18" s="27"/>
      <c r="E18" s="27"/>
      <c r="F18" s="28"/>
      <c r="G18" s="28"/>
    </row>
    <row r="19" spans="1:7" ht="12" customHeight="1" x14ac:dyDescent="0.25">
      <c r="A19" s="5"/>
      <c r="B19" s="29" t="s">
        <v>14</v>
      </c>
      <c r="C19" s="30"/>
      <c r="D19" s="31"/>
      <c r="E19" s="31"/>
      <c r="F19" s="31"/>
      <c r="G19" s="31"/>
    </row>
    <row r="20" spans="1:7" ht="24" customHeight="1" x14ac:dyDescent="0.25">
      <c r="A20" s="25"/>
      <c r="B20" s="32" t="s">
        <v>15</v>
      </c>
      <c r="C20" s="32" t="s">
        <v>16</v>
      </c>
      <c r="D20" s="32" t="s">
        <v>17</v>
      </c>
      <c r="E20" s="32" t="s">
        <v>18</v>
      </c>
      <c r="F20" s="32" t="s">
        <v>19</v>
      </c>
      <c r="G20" s="32" t="s">
        <v>20</v>
      </c>
    </row>
    <row r="21" spans="1:7" ht="12.75" customHeight="1" x14ac:dyDescent="0.25">
      <c r="A21" s="25"/>
      <c r="B21" s="123" t="s">
        <v>74</v>
      </c>
      <c r="C21" s="124" t="s">
        <v>21</v>
      </c>
      <c r="D21" s="125">
        <v>40</v>
      </c>
      <c r="E21" s="124" t="s">
        <v>75</v>
      </c>
      <c r="F21" s="126">
        <v>125000</v>
      </c>
      <c r="G21" s="126">
        <f>D21*F21</f>
        <v>5000000</v>
      </c>
    </row>
    <row r="22" spans="1:7" ht="25.5" customHeight="1" x14ac:dyDescent="0.25">
      <c r="A22" s="25"/>
      <c r="B22" s="123" t="s">
        <v>76</v>
      </c>
      <c r="C22" s="124" t="s">
        <v>21</v>
      </c>
      <c r="D22" s="125">
        <v>10</v>
      </c>
      <c r="E22" s="127" t="s">
        <v>77</v>
      </c>
      <c r="F22" s="126">
        <v>25000</v>
      </c>
      <c r="G22" s="126">
        <f>D22*F22</f>
        <v>250000</v>
      </c>
    </row>
    <row r="23" spans="1:7" ht="25.5" customHeight="1" x14ac:dyDescent="0.25">
      <c r="A23" s="25"/>
      <c r="B23" s="123" t="s">
        <v>78</v>
      </c>
      <c r="C23" s="124" t="s">
        <v>21</v>
      </c>
      <c r="D23" s="125">
        <v>20</v>
      </c>
      <c r="E23" s="127" t="s">
        <v>77</v>
      </c>
      <c r="F23" s="126">
        <v>25000</v>
      </c>
      <c r="G23" s="126">
        <f t="shared" ref="G23:G27" si="0">D23*F23</f>
        <v>500000</v>
      </c>
    </row>
    <row r="24" spans="1:7" ht="25.5" customHeight="1" x14ac:dyDescent="0.25">
      <c r="A24" s="25"/>
      <c r="B24" s="123" t="s">
        <v>79</v>
      </c>
      <c r="C24" s="124" t="s">
        <v>21</v>
      </c>
      <c r="D24" s="125">
        <v>40</v>
      </c>
      <c r="E24" s="127" t="s">
        <v>77</v>
      </c>
      <c r="F24" s="126">
        <v>25000</v>
      </c>
      <c r="G24" s="126">
        <f t="shared" si="0"/>
        <v>1000000</v>
      </c>
    </row>
    <row r="25" spans="1:7" ht="25.5" customHeight="1" x14ac:dyDescent="0.25">
      <c r="A25" s="25"/>
      <c r="B25" s="123" t="s">
        <v>80</v>
      </c>
      <c r="C25" s="124" t="s">
        <v>21</v>
      </c>
      <c r="D25" s="125">
        <v>150</v>
      </c>
      <c r="E25" s="127" t="s">
        <v>77</v>
      </c>
      <c r="F25" s="126">
        <v>25000</v>
      </c>
      <c r="G25" s="126">
        <f t="shared" si="0"/>
        <v>3750000</v>
      </c>
    </row>
    <row r="26" spans="1:7" ht="25.5" customHeight="1" x14ac:dyDescent="0.25">
      <c r="A26" s="25"/>
      <c r="B26" s="123" t="s">
        <v>81</v>
      </c>
      <c r="C26" s="124" t="s">
        <v>21</v>
      </c>
      <c r="D26" s="125">
        <v>80</v>
      </c>
      <c r="E26" s="127" t="s">
        <v>77</v>
      </c>
      <c r="F26" s="126">
        <v>25000</v>
      </c>
      <c r="G26" s="126">
        <f t="shared" si="0"/>
        <v>2000000</v>
      </c>
    </row>
    <row r="27" spans="1:7" ht="12.75" customHeight="1" x14ac:dyDescent="0.25">
      <c r="A27" s="25"/>
      <c r="B27" s="123" t="s">
        <v>82</v>
      </c>
      <c r="C27" s="124" t="s">
        <v>21</v>
      </c>
      <c r="D27" s="125">
        <v>300</v>
      </c>
      <c r="E27" s="124" t="s">
        <v>83</v>
      </c>
      <c r="F27" s="126">
        <v>20000</v>
      </c>
      <c r="G27" s="126">
        <f t="shared" si="0"/>
        <v>6000000</v>
      </c>
    </row>
    <row r="28" spans="1:7" ht="12.75" customHeight="1" x14ac:dyDescent="0.25">
      <c r="A28" s="25"/>
      <c r="B28" s="33" t="s">
        <v>22</v>
      </c>
      <c r="C28" s="34"/>
      <c r="D28" s="34"/>
      <c r="E28" s="34"/>
      <c r="F28" s="35"/>
      <c r="G28" s="36">
        <f>SUM(G21:G27)</f>
        <v>18500000</v>
      </c>
    </row>
    <row r="29" spans="1:7" ht="12" customHeight="1" x14ac:dyDescent="0.25">
      <c r="A29" s="2"/>
      <c r="B29" s="26"/>
      <c r="C29" s="28"/>
      <c r="D29" s="28"/>
      <c r="E29" s="28"/>
      <c r="F29" s="37"/>
      <c r="G29" s="37"/>
    </row>
    <row r="30" spans="1:7" ht="12" customHeight="1" x14ac:dyDescent="0.25">
      <c r="A30" s="5"/>
      <c r="B30" s="38" t="s">
        <v>23</v>
      </c>
      <c r="C30" s="39"/>
      <c r="D30" s="40"/>
      <c r="E30" s="40"/>
      <c r="F30" s="41"/>
      <c r="G30" s="41"/>
    </row>
    <row r="31" spans="1:7" ht="24" customHeight="1" x14ac:dyDescent="0.25">
      <c r="A31" s="5"/>
      <c r="B31" s="42" t="s">
        <v>15</v>
      </c>
      <c r="C31" s="43" t="s">
        <v>16</v>
      </c>
      <c r="D31" s="43" t="s">
        <v>17</v>
      </c>
      <c r="E31" s="42" t="s">
        <v>18</v>
      </c>
      <c r="F31" s="43" t="s">
        <v>19</v>
      </c>
      <c r="G31" s="42" t="s">
        <v>20</v>
      </c>
    </row>
    <row r="32" spans="1:7" ht="12" customHeight="1" x14ac:dyDescent="0.25">
      <c r="A32" s="5"/>
      <c r="B32" s="44"/>
      <c r="C32" s="45"/>
      <c r="D32" s="45"/>
      <c r="E32" s="45"/>
      <c r="F32" s="44"/>
      <c r="G32" s="44"/>
    </row>
    <row r="33" spans="1:11" ht="12" customHeight="1" x14ac:dyDescent="0.25">
      <c r="A33" s="5"/>
      <c r="B33" s="46" t="s">
        <v>24</v>
      </c>
      <c r="C33" s="47"/>
      <c r="D33" s="47"/>
      <c r="E33" s="47"/>
      <c r="F33" s="48"/>
      <c r="G33" s="48"/>
    </row>
    <row r="34" spans="1:11" ht="12" customHeight="1" x14ac:dyDescent="0.25">
      <c r="A34" s="2"/>
      <c r="B34" s="49"/>
      <c r="C34" s="50"/>
      <c r="D34" s="50"/>
      <c r="E34" s="50"/>
      <c r="F34" s="51"/>
      <c r="G34" s="51"/>
    </row>
    <row r="35" spans="1:11" ht="12" customHeight="1" x14ac:dyDescent="0.25">
      <c r="A35" s="5"/>
      <c r="B35" s="38" t="s">
        <v>25</v>
      </c>
      <c r="C35" s="39"/>
      <c r="D35" s="40"/>
      <c r="E35" s="40"/>
      <c r="F35" s="41"/>
      <c r="G35" s="41"/>
    </row>
    <row r="36" spans="1:11" ht="24" customHeight="1" x14ac:dyDescent="0.25">
      <c r="A36" s="5"/>
      <c r="B36" s="52" t="s">
        <v>15</v>
      </c>
      <c r="C36" s="52" t="s">
        <v>16</v>
      </c>
      <c r="D36" s="52" t="s">
        <v>17</v>
      </c>
      <c r="E36" s="52" t="s">
        <v>18</v>
      </c>
      <c r="F36" s="53" t="s">
        <v>19</v>
      </c>
      <c r="G36" s="52" t="s">
        <v>20</v>
      </c>
    </row>
    <row r="37" spans="1:11" ht="12.75" customHeight="1" x14ac:dyDescent="0.25">
      <c r="A37" s="25"/>
      <c r="B37" s="123" t="s">
        <v>84</v>
      </c>
      <c r="C37" s="124" t="s">
        <v>26</v>
      </c>
      <c r="D37" s="124">
        <v>3</v>
      </c>
      <c r="E37" s="128" t="s">
        <v>85</v>
      </c>
      <c r="F37" s="126">
        <v>140000</v>
      </c>
      <c r="G37" s="126">
        <f>+F37*D37</f>
        <v>420000</v>
      </c>
    </row>
    <row r="38" spans="1:11" ht="12.75" customHeight="1" x14ac:dyDescent="0.25">
      <c r="A38" s="25"/>
      <c r="B38" s="123" t="s">
        <v>86</v>
      </c>
      <c r="C38" s="124" t="s">
        <v>26</v>
      </c>
      <c r="D38" s="124">
        <v>3</v>
      </c>
      <c r="E38" s="128" t="s">
        <v>85</v>
      </c>
      <c r="F38" s="126">
        <v>140000</v>
      </c>
      <c r="G38" s="126">
        <f>+F38*D38</f>
        <v>420000</v>
      </c>
    </row>
    <row r="39" spans="1:11" ht="12.75" customHeight="1" x14ac:dyDescent="0.25">
      <c r="A39" s="25"/>
      <c r="B39" s="123" t="s">
        <v>87</v>
      </c>
      <c r="C39" s="124" t="s">
        <v>26</v>
      </c>
      <c r="D39" s="124">
        <v>1</v>
      </c>
      <c r="E39" s="128" t="s">
        <v>85</v>
      </c>
      <c r="F39" s="126">
        <v>140000</v>
      </c>
      <c r="G39" s="126">
        <f>+F39*D39</f>
        <v>140000</v>
      </c>
    </row>
    <row r="40" spans="1:11" ht="12.75" customHeight="1" x14ac:dyDescent="0.25">
      <c r="A40" s="5"/>
      <c r="B40" s="54" t="s">
        <v>27</v>
      </c>
      <c r="C40" s="55"/>
      <c r="D40" s="55"/>
      <c r="E40" s="55"/>
      <c r="F40" s="56"/>
      <c r="G40" s="57">
        <f>SUM(G37:G39)</f>
        <v>980000</v>
      </c>
    </row>
    <row r="41" spans="1:11" ht="12" customHeight="1" x14ac:dyDescent="0.25">
      <c r="A41" s="2"/>
      <c r="B41" s="49"/>
      <c r="C41" s="50"/>
      <c r="D41" s="50"/>
      <c r="E41" s="50"/>
      <c r="F41" s="51"/>
      <c r="G41" s="51"/>
    </row>
    <row r="42" spans="1:11" ht="12" customHeight="1" x14ac:dyDescent="0.25">
      <c r="A42" s="5"/>
      <c r="B42" s="38" t="s">
        <v>28</v>
      </c>
      <c r="C42" s="39"/>
      <c r="D42" s="40"/>
      <c r="E42" s="40"/>
      <c r="F42" s="41"/>
      <c r="G42" s="41"/>
    </row>
    <row r="43" spans="1:11" ht="24" customHeight="1" x14ac:dyDescent="0.25">
      <c r="A43" s="5"/>
      <c r="B43" s="53" t="s">
        <v>29</v>
      </c>
      <c r="C43" s="53" t="s">
        <v>30</v>
      </c>
      <c r="D43" s="53" t="s">
        <v>31</v>
      </c>
      <c r="E43" s="53" t="s">
        <v>18</v>
      </c>
      <c r="F43" s="53" t="s">
        <v>19</v>
      </c>
      <c r="G43" s="53" t="s">
        <v>20</v>
      </c>
      <c r="K43" s="122"/>
    </row>
    <row r="44" spans="1:11" ht="12.75" customHeight="1" x14ac:dyDescent="0.25">
      <c r="A44" s="25"/>
      <c r="B44" s="129" t="s">
        <v>88</v>
      </c>
      <c r="C44" s="124" t="s">
        <v>89</v>
      </c>
      <c r="D44" s="130">
        <v>40000</v>
      </c>
      <c r="E44" s="124" t="s">
        <v>90</v>
      </c>
      <c r="F44" s="126">
        <v>450</v>
      </c>
      <c r="G44" s="126">
        <f>+F44*D44/3</f>
        <v>6000000</v>
      </c>
      <c r="K44" s="122"/>
    </row>
    <row r="45" spans="1:11" ht="12.75" customHeight="1" x14ac:dyDescent="0.25">
      <c r="A45" s="25"/>
      <c r="B45" s="129" t="s">
        <v>91</v>
      </c>
      <c r="C45" s="124"/>
      <c r="D45" s="130"/>
      <c r="E45" s="124"/>
      <c r="F45" s="126"/>
      <c r="G45" s="126"/>
    </row>
    <row r="46" spans="1:11" ht="12.75" customHeight="1" x14ac:dyDescent="0.25">
      <c r="A46" s="25"/>
      <c r="B46" s="123" t="s">
        <v>92</v>
      </c>
      <c r="C46" s="124" t="s">
        <v>93</v>
      </c>
      <c r="D46" s="130">
        <v>8</v>
      </c>
      <c r="E46" s="127" t="s">
        <v>77</v>
      </c>
      <c r="F46" s="126">
        <v>22000</v>
      </c>
      <c r="G46" s="126">
        <f t="shared" ref="G46:G55" si="1">+F46*D46</f>
        <v>176000</v>
      </c>
    </row>
    <row r="47" spans="1:11" ht="12.75" customHeight="1" x14ac:dyDescent="0.25">
      <c r="A47" s="25"/>
      <c r="B47" s="123" t="s">
        <v>94</v>
      </c>
      <c r="C47" s="124" t="s">
        <v>93</v>
      </c>
      <c r="D47" s="130">
        <v>3</v>
      </c>
      <c r="E47" s="127" t="s">
        <v>77</v>
      </c>
      <c r="F47" s="126">
        <v>36000</v>
      </c>
      <c r="G47" s="126">
        <f t="shared" si="1"/>
        <v>108000</v>
      </c>
    </row>
    <row r="48" spans="1:11" ht="12.75" customHeight="1" x14ac:dyDescent="0.25">
      <c r="A48" s="25"/>
      <c r="B48" s="123" t="s">
        <v>95</v>
      </c>
      <c r="C48" s="124" t="s">
        <v>93</v>
      </c>
      <c r="D48" s="130">
        <v>1.2</v>
      </c>
      <c r="E48" s="127" t="s">
        <v>77</v>
      </c>
      <c r="F48" s="126">
        <v>70000</v>
      </c>
      <c r="G48" s="126">
        <f t="shared" si="1"/>
        <v>84000</v>
      </c>
    </row>
    <row r="49" spans="1:7" ht="12.75" customHeight="1" x14ac:dyDescent="0.25">
      <c r="A49" s="25"/>
      <c r="B49" s="123" t="s">
        <v>96</v>
      </c>
      <c r="C49" s="124" t="s">
        <v>93</v>
      </c>
      <c r="D49" s="130">
        <v>6</v>
      </c>
      <c r="E49" s="127" t="s">
        <v>77</v>
      </c>
      <c r="F49" s="126">
        <v>12000</v>
      </c>
      <c r="G49" s="126">
        <f t="shared" si="1"/>
        <v>72000</v>
      </c>
    </row>
    <row r="50" spans="1:7" ht="12.75" customHeight="1" x14ac:dyDescent="0.25">
      <c r="A50" s="25"/>
      <c r="B50" s="129" t="s">
        <v>33</v>
      </c>
      <c r="C50" s="124"/>
      <c r="D50" s="130"/>
      <c r="E50" s="127"/>
      <c r="F50" s="126"/>
      <c r="G50" s="126"/>
    </row>
    <row r="51" spans="1:7" ht="12.75" customHeight="1" x14ac:dyDescent="0.25">
      <c r="A51" s="25"/>
      <c r="B51" s="123" t="s">
        <v>97</v>
      </c>
      <c r="C51" s="124" t="s">
        <v>93</v>
      </c>
      <c r="D51" s="130">
        <v>2</v>
      </c>
      <c r="E51" s="127" t="s">
        <v>77</v>
      </c>
      <c r="F51" s="126">
        <v>36000</v>
      </c>
      <c r="G51" s="126">
        <f t="shared" si="1"/>
        <v>72000</v>
      </c>
    </row>
    <row r="52" spans="1:7" ht="12.75" customHeight="1" x14ac:dyDescent="0.25">
      <c r="A52" s="25"/>
      <c r="B52" s="123" t="s">
        <v>98</v>
      </c>
      <c r="C52" s="124" t="s">
        <v>99</v>
      </c>
      <c r="D52" s="130">
        <v>1.6</v>
      </c>
      <c r="E52" s="127" t="s">
        <v>77</v>
      </c>
      <c r="F52" s="126">
        <v>162000</v>
      </c>
      <c r="G52" s="126">
        <f t="shared" si="1"/>
        <v>259200</v>
      </c>
    </row>
    <row r="53" spans="1:7" ht="12.75" customHeight="1" x14ac:dyDescent="0.25">
      <c r="A53" s="25"/>
      <c r="B53" s="123" t="s">
        <v>100</v>
      </c>
      <c r="C53" s="124" t="s">
        <v>101</v>
      </c>
      <c r="D53" s="130">
        <v>3</v>
      </c>
      <c r="E53" s="127" t="s">
        <v>77</v>
      </c>
      <c r="F53" s="126">
        <v>22000</v>
      </c>
      <c r="G53" s="126">
        <f t="shared" si="1"/>
        <v>66000</v>
      </c>
    </row>
    <row r="54" spans="1:7" ht="12.75" customHeight="1" x14ac:dyDescent="0.25">
      <c r="A54" s="25"/>
      <c r="B54" s="123" t="s">
        <v>102</v>
      </c>
      <c r="C54" s="124" t="s">
        <v>101</v>
      </c>
      <c r="D54" s="130">
        <v>10</v>
      </c>
      <c r="E54" s="127" t="s">
        <v>77</v>
      </c>
      <c r="F54" s="126">
        <v>12000</v>
      </c>
      <c r="G54" s="126">
        <f t="shared" si="1"/>
        <v>120000</v>
      </c>
    </row>
    <row r="55" spans="1:7" ht="12.75" customHeight="1" x14ac:dyDescent="0.25">
      <c r="A55" s="25"/>
      <c r="B55" s="123" t="s">
        <v>103</v>
      </c>
      <c r="C55" s="124" t="s">
        <v>101</v>
      </c>
      <c r="D55" s="130">
        <v>3.4</v>
      </c>
      <c r="E55" s="127" t="s">
        <v>77</v>
      </c>
      <c r="F55" s="126">
        <v>10000</v>
      </c>
      <c r="G55" s="126">
        <f t="shared" si="1"/>
        <v>34000</v>
      </c>
    </row>
    <row r="56" spans="1:7" ht="12.75" customHeight="1" x14ac:dyDescent="0.25">
      <c r="A56" s="25"/>
      <c r="B56" s="129" t="s">
        <v>32</v>
      </c>
      <c r="C56" s="124"/>
      <c r="D56" s="130"/>
      <c r="E56" s="127"/>
      <c r="F56" s="126"/>
      <c r="G56" s="126"/>
    </row>
    <row r="57" spans="1:7" ht="12.75" customHeight="1" x14ac:dyDescent="0.25">
      <c r="A57" s="25"/>
      <c r="B57" s="123" t="s">
        <v>104</v>
      </c>
      <c r="C57" s="124" t="s">
        <v>93</v>
      </c>
      <c r="D57" s="130">
        <v>250</v>
      </c>
      <c r="E57" s="127" t="s">
        <v>77</v>
      </c>
      <c r="F57" s="126">
        <v>400</v>
      </c>
      <c r="G57" s="126">
        <f>F57*D57</f>
        <v>100000</v>
      </c>
    </row>
    <row r="58" spans="1:7" ht="12.75" customHeight="1" x14ac:dyDescent="0.25">
      <c r="A58" s="25"/>
      <c r="B58" s="123" t="s">
        <v>105</v>
      </c>
      <c r="C58" s="124" t="s">
        <v>93</v>
      </c>
      <c r="D58" s="130">
        <v>530</v>
      </c>
      <c r="E58" s="127" t="s">
        <v>77</v>
      </c>
      <c r="F58" s="126">
        <v>360</v>
      </c>
      <c r="G58" s="126">
        <f t="shared" ref="G58:G61" si="2">F58*D58</f>
        <v>190800</v>
      </c>
    </row>
    <row r="59" spans="1:7" ht="12.75" customHeight="1" x14ac:dyDescent="0.25">
      <c r="A59" s="25"/>
      <c r="B59" s="123" t="s">
        <v>106</v>
      </c>
      <c r="C59" s="124" t="s">
        <v>93</v>
      </c>
      <c r="D59" s="130">
        <v>480</v>
      </c>
      <c r="E59" s="127" t="s">
        <v>77</v>
      </c>
      <c r="F59" s="126">
        <v>225</v>
      </c>
      <c r="G59" s="126">
        <f t="shared" si="2"/>
        <v>108000</v>
      </c>
    </row>
    <row r="60" spans="1:7" ht="12.75" customHeight="1" x14ac:dyDescent="0.25">
      <c r="A60" s="25"/>
      <c r="B60" s="123" t="s">
        <v>107</v>
      </c>
      <c r="C60" s="124" t="s">
        <v>93</v>
      </c>
      <c r="D60" s="130">
        <v>600</v>
      </c>
      <c r="E60" s="127" t="s">
        <v>77</v>
      </c>
      <c r="F60" s="126">
        <v>925</v>
      </c>
      <c r="G60" s="126">
        <f t="shared" si="2"/>
        <v>555000</v>
      </c>
    </row>
    <row r="61" spans="1:7" ht="12.75" customHeight="1" x14ac:dyDescent="0.25">
      <c r="A61" s="25"/>
      <c r="B61" s="123" t="s">
        <v>108</v>
      </c>
      <c r="C61" s="124" t="s">
        <v>101</v>
      </c>
      <c r="D61" s="130">
        <v>100</v>
      </c>
      <c r="E61" s="127" t="s">
        <v>77</v>
      </c>
      <c r="F61" s="126">
        <v>1150</v>
      </c>
      <c r="G61" s="126">
        <f t="shared" si="2"/>
        <v>115000</v>
      </c>
    </row>
    <row r="62" spans="1:7" ht="13.5" customHeight="1" x14ac:dyDescent="0.25">
      <c r="A62" s="5"/>
      <c r="B62" s="58" t="s">
        <v>34</v>
      </c>
      <c r="C62" s="59"/>
      <c r="D62" s="59"/>
      <c r="E62" s="59"/>
      <c r="F62" s="60"/>
      <c r="G62" s="61">
        <f>SUM(G44:G61)</f>
        <v>8060000</v>
      </c>
    </row>
    <row r="63" spans="1:7" ht="12" customHeight="1" x14ac:dyDescent="0.25">
      <c r="A63" s="2"/>
      <c r="B63" s="49"/>
      <c r="C63" s="50"/>
      <c r="D63" s="50"/>
      <c r="E63" s="62"/>
      <c r="F63" s="51"/>
      <c r="G63" s="51"/>
    </row>
    <row r="64" spans="1:7" ht="12" customHeight="1" x14ac:dyDescent="0.25">
      <c r="A64" s="5"/>
      <c r="B64" s="38" t="s">
        <v>35</v>
      </c>
      <c r="C64" s="39"/>
      <c r="D64" s="40"/>
      <c r="E64" s="40"/>
      <c r="F64" s="41"/>
      <c r="G64" s="41"/>
    </row>
    <row r="65" spans="1:7" ht="24" customHeight="1" x14ac:dyDescent="0.25">
      <c r="A65" s="5"/>
      <c r="B65" s="52" t="s">
        <v>36</v>
      </c>
      <c r="C65" s="53" t="s">
        <v>30</v>
      </c>
      <c r="D65" s="53" t="s">
        <v>31</v>
      </c>
      <c r="E65" s="52" t="s">
        <v>18</v>
      </c>
      <c r="F65" s="53" t="s">
        <v>19</v>
      </c>
      <c r="G65" s="52" t="s">
        <v>20</v>
      </c>
    </row>
    <row r="66" spans="1:7" ht="12.75" customHeight="1" x14ac:dyDescent="0.25">
      <c r="A66" s="25"/>
      <c r="B66" s="131" t="s">
        <v>109</v>
      </c>
      <c r="C66" s="132" t="s">
        <v>110</v>
      </c>
      <c r="D66" s="133">
        <v>30</v>
      </c>
      <c r="E66" s="132" t="s">
        <v>111</v>
      </c>
      <c r="F66" s="134">
        <v>80000</v>
      </c>
      <c r="G66" s="134">
        <v>240000</v>
      </c>
    </row>
    <row r="67" spans="1:7" ht="13.5" customHeight="1" x14ac:dyDescent="0.25">
      <c r="A67" s="5"/>
      <c r="B67" s="63" t="s">
        <v>37</v>
      </c>
      <c r="C67" s="64"/>
      <c r="D67" s="64"/>
      <c r="E67" s="64"/>
      <c r="F67" s="65"/>
      <c r="G67" s="66">
        <f>SUM(G66)</f>
        <v>240000</v>
      </c>
    </row>
    <row r="68" spans="1:7" ht="12" customHeight="1" x14ac:dyDescent="0.25">
      <c r="A68" s="2"/>
      <c r="B68" s="83"/>
      <c r="C68" s="83"/>
      <c r="D68" s="83"/>
      <c r="E68" s="83"/>
      <c r="F68" s="84"/>
      <c r="G68" s="84"/>
    </row>
    <row r="69" spans="1:7" ht="12" customHeight="1" x14ac:dyDescent="0.25">
      <c r="A69" s="80"/>
      <c r="B69" s="85" t="s">
        <v>38</v>
      </c>
      <c r="C69" s="86"/>
      <c r="D69" s="86"/>
      <c r="E69" s="86"/>
      <c r="F69" s="86"/>
      <c r="G69" s="87">
        <f>G28+G40+G62+G67</f>
        <v>27780000</v>
      </c>
    </row>
    <row r="70" spans="1:7" ht="12" customHeight="1" x14ac:dyDescent="0.25">
      <c r="A70" s="80"/>
      <c r="B70" s="88" t="s">
        <v>39</v>
      </c>
      <c r="C70" s="68"/>
      <c r="D70" s="68"/>
      <c r="E70" s="68"/>
      <c r="F70" s="68"/>
      <c r="G70" s="89">
        <f>G69*0.05</f>
        <v>1389000</v>
      </c>
    </row>
    <row r="71" spans="1:7" ht="12" customHeight="1" x14ac:dyDescent="0.25">
      <c r="A71" s="80"/>
      <c r="B71" s="90" t="s">
        <v>40</v>
      </c>
      <c r="C71" s="67"/>
      <c r="D71" s="67"/>
      <c r="E71" s="67"/>
      <c r="F71" s="67"/>
      <c r="G71" s="91">
        <f>G70+G69</f>
        <v>29169000</v>
      </c>
    </row>
    <row r="72" spans="1:7" ht="12" customHeight="1" x14ac:dyDescent="0.25">
      <c r="A72" s="80"/>
      <c r="B72" s="88" t="s">
        <v>41</v>
      </c>
      <c r="C72" s="68"/>
      <c r="D72" s="68"/>
      <c r="E72" s="68"/>
      <c r="F72" s="68"/>
      <c r="G72" s="89">
        <f>G12</f>
        <v>93500000</v>
      </c>
    </row>
    <row r="73" spans="1:7" ht="12" customHeight="1" x14ac:dyDescent="0.25">
      <c r="A73" s="80"/>
      <c r="B73" s="92" t="s">
        <v>42</v>
      </c>
      <c r="C73" s="93"/>
      <c r="D73" s="93"/>
      <c r="E73" s="93"/>
      <c r="F73" s="93"/>
      <c r="G73" s="94">
        <f>G72-G71</f>
        <v>64331000</v>
      </c>
    </row>
    <row r="74" spans="1:7" ht="12" customHeight="1" x14ac:dyDescent="0.25">
      <c r="A74" s="80"/>
      <c r="B74" s="81" t="s">
        <v>43</v>
      </c>
      <c r="C74" s="82"/>
      <c r="D74" s="82"/>
      <c r="E74" s="82"/>
      <c r="F74" s="82"/>
      <c r="G74" s="77"/>
    </row>
    <row r="75" spans="1:7" ht="12.75" customHeight="1" thickBot="1" x14ac:dyDescent="0.3">
      <c r="A75" s="80"/>
      <c r="B75" s="95"/>
      <c r="C75" s="82"/>
      <c r="D75" s="82"/>
      <c r="E75" s="82"/>
      <c r="F75" s="82"/>
      <c r="G75" s="77"/>
    </row>
    <row r="76" spans="1:7" ht="12" customHeight="1" x14ac:dyDescent="0.25">
      <c r="A76" s="80"/>
      <c r="B76" s="107" t="s">
        <v>44</v>
      </c>
      <c r="C76" s="108"/>
      <c r="D76" s="108"/>
      <c r="E76" s="108"/>
      <c r="F76" s="109"/>
      <c r="G76" s="77"/>
    </row>
    <row r="77" spans="1:7" ht="12" customHeight="1" x14ac:dyDescent="0.25">
      <c r="A77" s="80"/>
      <c r="B77" s="110" t="s">
        <v>45</v>
      </c>
      <c r="C77" s="79"/>
      <c r="D77" s="79"/>
      <c r="E77" s="79"/>
      <c r="F77" s="111"/>
      <c r="G77" s="77"/>
    </row>
    <row r="78" spans="1:7" ht="12" customHeight="1" x14ac:dyDescent="0.25">
      <c r="A78" s="80"/>
      <c r="B78" s="110" t="s">
        <v>46</v>
      </c>
      <c r="C78" s="79"/>
      <c r="D78" s="79"/>
      <c r="E78" s="79"/>
      <c r="F78" s="111"/>
      <c r="G78" s="77"/>
    </row>
    <row r="79" spans="1:7" ht="12" customHeight="1" x14ac:dyDescent="0.25">
      <c r="A79" s="80"/>
      <c r="B79" s="110" t="s">
        <v>47</v>
      </c>
      <c r="C79" s="79"/>
      <c r="D79" s="79"/>
      <c r="E79" s="79"/>
      <c r="F79" s="111"/>
      <c r="G79" s="77"/>
    </row>
    <row r="80" spans="1:7" ht="12" customHeight="1" x14ac:dyDescent="0.25">
      <c r="A80" s="80"/>
      <c r="B80" s="110" t="s">
        <v>48</v>
      </c>
      <c r="C80" s="79"/>
      <c r="D80" s="79"/>
      <c r="E80" s="79"/>
      <c r="F80" s="111"/>
      <c r="G80" s="77"/>
    </row>
    <row r="81" spans="1:7" ht="12" customHeight="1" x14ac:dyDescent="0.25">
      <c r="A81" s="80"/>
      <c r="B81" s="110" t="s">
        <v>49</v>
      </c>
      <c r="C81" s="79"/>
      <c r="D81" s="79"/>
      <c r="E81" s="79"/>
      <c r="F81" s="111"/>
      <c r="G81" s="77"/>
    </row>
    <row r="82" spans="1:7" ht="12.75" customHeight="1" thickBot="1" x14ac:dyDescent="0.3">
      <c r="A82" s="80"/>
      <c r="B82" s="112" t="s">
        <v>50</v>
      </c>
      <c r="C82" s="113"/>
      <c r="D82" s="113"/>
      <c r="E82" s="113"/>
      <c r="F82" s="114"/>
      <c r="G82" s="77"/>
    </row>
    <row r="83" spans="1:7" ht="12.75" customHeight="1" x14ac:dyDescent="0.25">
      <c r="A83" s="80"/>
      <c r="B83" s="105"/>
      <c r="C83" s="79"/>
      <c r="D83" s="79"/>
      <c r="E83" s="79"/>
      <c r="F83" s="79"/>
      <c r="G83" s="77"/>
    </row>
    <row r="84" spans="1:7" ht="15" customHeight="1" thickBot="1" x14ac:dyDescent="0.3">
      <c r="A84" s="80"/>
      <c r="B84" s="140" t="s">
        <v>51</v>
      </c>
      <c r="C84" s="141"/>
      <c r="D84" s="104"/>
      <c r="E84" s="70"/>
      <c r="F84" s="70"/>
      <c r="G84" s="77"/>
    </row>
    <row r="85" spans="1:7" ht="12" customHeight="1" x14ac:dyDescent="0.25">
      <c r="A85" s="80"/>
      <c r="B85" s="97" t="s">
        <v>36</v>
      </c>
      <c r="C85" s="71" t="s">
        <v>52</v>
      </c>
      <c r="D85" s="98" t="s">
        <v>53</v>
      </c>
      <c r="E85" s="70"/>
      <c r="F85" s="70"/>
      <c r="G85" s="77"/>
    </row>
    <row r="86" spans="1:7" ht="12" customHeight="1" x14ac:dyDescent="0.25">
      <c r="A86" s="80"/>
      <c r="B86" s="99" t="s">
        <v>54</v>
      </c>
      <c r="C86" s="72">
        <f>G28</f>
        <v>18500000</v>
      </c>
      <c r="D86" s="100">
        <f>(C86/C92)</f>
        <v>0.63423497548767527</v>
      </c>
      <c r="E86" s="70"/>
      <c r="F86" s="70"/>
      <c r="G86" s="77"/>
    </row>
    <row r="87" spans="1:7" ht="12" customHeight="1" x14ac:dyDescent="0.25">
      <c r="A87" s="80"/>
      <c r="B87" s="99" t="s">
        <v>55</v>
      </c>
      <c r="C87" s="73">
        <f>G33</f>
        <v>0</v>
      </c>
      <c r="D87" s="100">
        <v>0</v>
      </c>
      <c r="E87" s="70"/>
      <c r="F87" s="70"/>
      <c r="G87" s="77"/>
    </row>
    <row r="88" spans="1:7" ht="12" customHeight="1" x14ac:dyDescent="0.25">
      <c r="A88" s="80"/>
      <c r="B88" s="99" t="s">
        <v>56</v>
      </c>
      <c r="C88" s="72">
        <f>G40</f>
        <v>980000</v>
      </c>
      <c r="D88" s="100">
        <f>(C88/C92)</f>
        <v>3.3597312215022795E-2</v>
      </c>
      <c r="E88" s="70"/>
      <c r="F88" s="70"/>
      <c r="G88" s="77"/>
    </row>
    <row r="89" spans="1:7" ht="12" customHeight="1" x14ac:dyDescent="0.25">
      <c r="A89" s="80"/>
      <c r="B89" s="99" t="s">
        <v>29</v>
      </c>
      <c r="C89" s="72">
        <f>G62</f>
        <v>8060000</v>
      </c>
      <c r="D89" s="100">
        <f>(C89/C92)</f>
        <v>0.27632075148273855</v>
      </c>
      <c r="E89" s="70"/>
      <c r="F89" s="70"/>
      <c r="G89" s="77"/>
    </row>
    <row r="90" spans="1:7" ht="12" customHeight="1" x14ac:dyDescent="0.25">
      <c r="A90" s="80"/>
      <c r="B90" s="99" t="s">
        <v>57</v>
      </c>
      <c r="C90" s="74">
        <f>G67</f>
        <v>240000</v>
      </c>
      <c r="D90" s="137">
        <f>(C90/C92)</f>
        <v>8.2279131955157875E-3</v>
      </c>
      <c r="E90" s="76"/>
      <c r="F90" s="76"/>
      <c r="G90" s="77"/>
    </row>
    <row r="91" spans="1:7" ht="12" customHeight="1" x14ac:dyDescent="0.25">
      <c r="A91" s="80"/>
      <c r="B91" s="99" t="s">
        <v>58</v>
      </c>
      <c r="C91" s="74">
        <f>G70</f>
        <v>1389000</v>
      </c>
      <c r="D91" s="137">
        <f>(C91/C92)</f>
        <v>4.7619047619047616E-2</v>
      </c>
      <c r="E91" s="76"/>
      <c r="F91" s="76"/>
      <c r="G91" s="77"/>
    </row>
    <row r="92" spans="1:7" ht="12.75" customHeight="1" thickBot="1" x14ac:dyDescent="0.3">
      <c r="A92" s="80"/>
      <c r="B92" s="101" t="s">
        <v>59</v>
      </c>
      <c r="C92" s="102">
        <f>SUM(C86:C91)</f>
        <v>29169000</v>
      </c>
      <c r="D92" s="103">
        <f>SUM(D86:D91)</f>
        <v>1</v>
      </c>
      <c r="E92" s="76"/>
      <c r="F92" s="76"/>
      <c r="G92" s="77"/>
    </row>
    <row r="93" spans="1:7" ht="12" customHeight="1" x14ac:dyDescent="0.25">
      <c r="A93" s="80"/>
      <c r="B93" s="95"/>
      <c r="C93" s="82"/>
      <c r="D93" s="82"/>
      <c r="E93" s="82"/>
      <c r="F93" s="82"/>
      <c r="G93" s="77"/>
    </row>
    <row r="94" spans="1:7" ht="12.75" customHeight="1" x14ac:dyDescent="0.25">
      <c r="A94" s="80"/>
      <c r="B94" s="96"/>
      <c r="C94" s="82"/>
      <c r="D94" s="82"/>
      <c r="E94" s="82"/>
      <c r="F94" s="82"/>
      <c r="G94" s="77"/>
    </row>
    <row r="95" spans="1:7" ht="12" customHeight="1" thickBot="1" x14ac:dyDescent="0.3">
      <c r="A95" s="69"/>
      <c r="B95" s="116"/>
      <c r="C95" s="117" t="s">
        <v>60</v>
      </c>
      <c r="D95" s="118"/>
      <c r="E95" s="119"/>
      <c r="F95" s="75"/>
      <c r="G95" s="77"/>
    </row>
    <row r="96" spans="1:7" ht="12" customHeight="1" x14ac:dyDescent="0.25">
      <c r="A96" s="80"/>
      <c r="B96" s="120" t="s">
        <v>61</v>
      </c>
      <c r="C96" s="135">
        <v>1100000</v>
      </c>
      <c r="D96" s="135">
        <v>1200000</v>
      </c>
      <c r="E96" s="136">
        <v>1300000</v>
      </c>
      <c r="F96" s="115"/>
      <c r="G96" s="78"/>
    </row>
    <row r="97" spans="1:7" ht="12.75" customHeight="1" thickBot="1" x14ac:dyDescent="0.3">
      <c r="A97" s="80"/>
      <c r="B97" s="101" t="s">
        <v>62</v>
      </c>
      <c r="C97" s="102">
        <f>(G71/C96)</f>
        <v>26.517272727272726</v>
      </c>
      <c r="D97" s="102">
        <f>(G71/D96)</f>
        <v>24.307500000000001</v>
      </c>
      <c r="E97" s="121">
        <f>(G71/E96)</f>
        <v>22.437692307692309</v>
      </c>
      <c r="F97" s="115"/>
      <c r="G97" s="78"/>
    </row>
    <row r="98" spans="1:7" ht="15.6" customHeight="1" x14ac:dyDescent="0.25">
      <c r="A98" s="80"/>
      <c r="B98" s="106" t="s">
        <v>63</v>
      </c>
      <c r="C98" s="79"/>
      <c r="D98" s="79"/>
      <c r="E98" s="79"/>
      <c r="F98" s="79"/>
      <c r="G98" s="79"/>
    </row>
  </sheetData>
  <mergeCells count="8">
    <mergeCell ref="B84:C84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U98"/>
  <sheetViews>
    <sheetView tabSelected="1" zoomScale="110" zoomScaleNormal="110" workbookViewId="0">
      <selection activeCell="K91" sqref="K91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6.140625" style="1" bestFit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3"/>
      <c r="C8" s="4"/>
      <c r="D8" s="2"/>
      <c r="E8" s="4"/>
      <c r="F8" s="4"/>
      <c r="G8" s="4"/>
    </row>
    <row r="9" spans="1:7" ht="12" customHeight="1" x14ac:dyDescent="0.25">
      <c r="A9" s="5"/>
      <c r="B9" s="6" t="s">
        <v>0</v>
      </c>
      <c r="C9" s="7" t="s">
        <v>64</v>
      </c>
      <c r="D9" s="8"/>
      <c r="E9" s="144" t="s">
        <v>69</v>
      </c>
      <c r="F9" s="145"/>
      <c r="G9" s="9">
        <v>1100000</v>
      </c>
    </row>
    <row r="10" spans="1:7" ht="38.25" customHeight="1" x14ac:dyDescent="0.25">
      <c r="A10" s="5"/>
      <c r="B10" s="10" t="s">
        <v>1</v>
      </c>
      <c r="C10" s="11" t="s">
        <v>65</v>
      </c>
      <c r="D10" s="12"/>
      <c r="E10" s="142" t="s">
        <v>2</v>
      </c>
      <c r="F10" s="143"/>
      <c r="G10" s="13" t="s">
        <v>70</v>
      </c>
    </row>
    <row r="11" spans="1:7" ht="18" customHeight="1" x14ac:dyDescent="0.25">
      <c r="A11" s="5"/>
      <c r="B11" s="10" t="s">
        <v>3</v>
      </c>
      <c r="C11" s="13" t="s">
        <v>4</v>
      </c>
      <c r="D11" s="12"/>
      <c r="E11" s="142" t="s">
        <v>71</v>
      </c>
      <c r="F11" s="143"/>
      <c r="G11" s="14">
        <v>85</v>
      </c>
    </row>
    <row r="12" spans="1:7" ht="16.899999999999999" customHeight="1" x14ac:dyDescent="0.25">
      <c r="A12" s="5"/>
      <c r="B12" s="10" t="s">
        <v>5</v>
      </c>
      <c r="C12" s="15" t="s">
        <v>66</v>
      </c>
      <c r="D12" s="12"/>
      <c r="E12" s="138" t="s">
        <v>6</v>
      </c>
      <c r="F12" s="139"/>
      <c r="G12" s="18">
        <f>G11*G9</f>
        <v>93500000</v>
      </c>
    </row>
    <row r="13" spans="1:7" ht="18.600000000000001" customHeight="1" x14ac:dyDescent="0.25">
      <c r="A13" s="5"/>
      <c r="B13" s="10" t="s">
        <v>7</v>
      </c>
      <c r="C13" s="13" t="s">
        <v>67</v>
      </c>
      <c r="D13" s="12"/>
      <c r="E13" s="142" t="s">
        <v>8</v>
      </c>
      <c r="F13" s="143"/>
      <c r="G13" s="13" t="s">
        <v>72</v>
      </c>
    </row>
    <row r="14" spans="1:7" ht="13.5" customHeight="1" x14ac:dyDescent="0.25">
      <c r="A14" s="5"/>
      <c r="B14" s="10" t="s">
        <v>9</v>
      </c>
      <c r="C14" s="13" t="s">
        <v>68</v>
      </c>
      <c r="D14" s="12"/>
      <c r="E14" s="142" t="s">
        <v>10</v>
      </c>
      <c r="F14" s="143"/>
      <c r="G14" s="13" t="s">
        <v>73</v>
      </c>
    </row>
    <row r="15" spans="1:7" ht="25.5" customHeight="1" x14ac:dyDescent="0.25">
      <c r="A15" s="5"/>
      <c r="B15" s="10" t="s">
        <v>11</v>
      </c>
      <c r="C15" s="19">
        <v>44727</v>
      </c>
      <c r="D15" s="12"/>
      <c r="E15" s="146" t="s">
        <v>12</v>
      </c>
      <c r="F15" s="147"/>
      <c r="G15" s="15"/>
    </row>
    <row r="16" spans="1:7" ht="12" customHeight="1" x14ac:dyDescent="0.25">
      <c r="A16" s="2"/>
      <c r="B16" s="20"/>
      <c r="C16" s="21"/>
      <c r="D16" s="22"/>
      <c r="E16" s="23"/>
      <c r="F16" s="23"/>
      <c r="G16" s="24"/>
    </row>
    <row r="17" spans="1:7" ht="12" customHeight="1" x14ac:dyDescent="0.25">
      <c r="A17" s="25"/>
      <c r="B17" s="148" t="s">
        <v>13</v>
      </c>
      <c r="C17" s="149"/>
      <c r="D17" s="149"/>
      <c r="E17" s="149"/>
      <c r="F17" s="149"/>
      <c r="G17" s="149"/>
    </row>
    <row r="18" spans="1:7" ht="12" customHeight="1" x14ac:dyDescent="0.25">
      <c r="A18" s="2"/>
      <c r="B18" s="26"/>
      <c r="C18" s="27"/>
      <c r="D18" s="27"/>
      <c r="E18" s="27"/>
      <c r="F18" s="28"/>
      <c r="G18" s="28"/>
    </row>
    <row r="19" spans="1:7" ht="12" customHeight="1" x14ac:dyDescent="0.25">
      <c r="A19" s="5"/>
      <c r="B19" s="29" t="s">
        <v>14</v>
      </c>
      <c r="C19" s="30"/>
      <c r="D19" s="31"/>
      <c r="E19" s="31"/>
      <c r="F19" s="31"/>
      <c r="G19" s="31"/>
    </row>
    <row r="20" spans="1:7" ht="24" customHeight="1" x14ac:dyDescent="0.25">
      <c r="A20" s="25"/>
      <c r="B20" s="32" t="s">
        <v>15</v>
      </c>
      <c r="C20" s="32" t="s">
        <v>16</v>
      </c>
      <c r="D20" s="32" t="s">
        <v>17</v>
      </c>
      <c r="E20" s="32" t="s">
        <v>18</v>
      </c>
      <c r="F20" s="32" t="s">
        <v>19</v>
      </c>
      <c r="G20" s="32" t="s">
        <v>20</v>
      </c>
    </row>
    <row r="21" spans="1:7" ht="18" customHeight="1" x14ac:dyDescent="0.25">
      <c r="A21" s="25"/>
      <c r="B21" s="123" t="s">
        <v>74</v>
      </c>
      <c r="C21" s="124" t="s">
        <v>21</v>
      </c>
      <c r="D21" s="125">
        <v>40</v>
      </c>
      <c r="E21" s="124" t="s">
        <v>75</v>
      </c>
      <c r="F21" s="126">
        <v>125000</v>
      </c>
      <c r="G21" s="126">
        <f>D21*F21</f>
        <v>5000000</v>
      </c>
    </row>
    <row r="22" spans="1:7" ht="25.5" customHeight="1" x14ac:dyDescent="0.25">
      <c r="A22" s="25"/>
      <c r="B22" s="123" t="s">
        <v>76</v>
      </c>
      <c r="C22" s="124" t="s">
        <v>21</v>
      </c>
      <c r="D22" s="125">
        <v>10</v>
      </c>
      <c r="E22" s="127" t="s">
        <v>77</v>
      </c>
      <c r="F22" s="126">
        <v>26000</v>
      </c>
      <c r="G22" s="126">
        <f>D22*F22</f>
        <v>260000</v>
      </c>
    </row>
    <row r="23" spans="1:7" ht="25.5" customHeight="1" x14ac:dyDescent="0.25">
      <c r="A23" s="25"/>
      <c r="B23" s="123" t="s">
        <v>78</v>
      </c>
      <c r="C23" s="124" t="s">
        <v>21</v>
      </c>
      <c r="D23" s="125">
        <v>20</v>
      </c>
      <c r="E23" s="127" t="s">
        <v>77</v>
      </c>
      <c r="F23" s="126">
        <v>26000</v>
      </c>
      <c r="G23" s="126">
        <f t="shared" ref="G23:G27" si="0">D23*F23</f>
        <v>520000</v>
      </c>
    </row>
    <row r="24" spans="1:7" ht="25.5" customHeight="1" x14ac:dyDescent="0.25">
      <c r="A24" s="25"/>
      <c r="B24" s="123" t="s">
        <v>79</v>
      </c>
      <c r="C24" s="124" t="s">
        <v>21</v>
      </c>
      <c r="D24" s="125">
        <v>40</v>
      </c>
      <c r="E24" s="127" t="s">
        <v>77</v>
      </c>
      <c r="F24" s="126">
        <v>26000</v>
      </c>
      <c r="G24" s="126">
        <f t="shared" si="0"/>
        <v>1040000</v>
      </c>
    </row>
    <row r="25" spans="1:7" ht="25.5" customHeight="1" x14ac:dyDescent="0.25">
      <c r="A25" s="25"/>
      <c r="B25" s="123" t="s">
        <v>80</v>
      </c>
      <c r="C25" s="124" t="s">
        <v>21</v>
      </c>
      <c r="D25" s="125">
        <v>150</v>
      </c>
      <c r="E25" s="127" t="s">
        <v>77</v>
      </c>
      <c r="F25" s="126">
        <v>26000</v>
      </c>
      <c r="G25" s="126">
        <f t="shared" si="0"/>
        <v>3900000</v>
      </c>
    </row>
    <row r="26" spans="1:7" ht="25.5" customHeight="1" x14ac:dyDescent="0.25">
      <c r="A26" s="25"/>
      <c r="B26" s="123" t="s">
        <v>81</v>
      </c>
      <c r="C26" s="124" t="s">
        <v>21</v>
      </c>
      <c r="D26" s="125">
        <v>80</v>
      </c>
      <c r="E26" s="127" t="s">
        <v>77</v>
      </c>
      <c r="F26" s="126">
        <v>26000</v>
      </c>
      <c r="G26" s="126">
        <f t="shared" si="0"/>
        <v>2080000</v>
      </c>
    </row>
    <row r="27" spans="1:7" ht="12.75" customHeight="1" x14ac:dyDescent="0.25">
      <c r="A27" s="25"/>
      <c r="B27" s="123" t="s">
        <v>82</v>
      </c>
      <c r="C27" s="124" t="s">
        <v>21</v>
      </c>
      <c r="D27" s="125">
        <v>300</v>
      </c>
      <c r="E27" s="124" t="s">
        <v>83</v>
      </c>
      <c r="F27" s="126">
        <v>26000</v>
      </c>
      <c r="G27" s="126">
        <f t="shared" si="0"/>
        <v>7800000</v>
      </c>
    </row>
    <row r="28" spans="1:7" ht="12.75" customHeight="1" x14ac:dyDescent="0.25">
      <c r="A28" s="25"/>
      <c r="B28" s="33" t="s">
        <v>22</v>
      </c>
      <c r="C28" s="34"/>
      <c r="D28" s="34"/>
      <c r="E28" s="34"/>
      <c r="F28" s="35"/>
      <c r="G28" s="36">
        <f>SUM(G21:G27)</f>
        <v>20600000</v>
      </c>
    </row>
    <row r="29" spans="1:7" ht="12" customHeight="1" x14ac:dyDescent="0.25">
      <c r="A29" s="2"/>
      <c r="B29" s="26"/>
      <c r="C29" s="28"/>
      <c r="D29" s="28"/>
      <c r="E29" s="28"/>
      <c r="F29" s="37"/>
      <c r="G29" s="37"/>
    </row>
    <row r="30" spans="1:7" ht="12" customHeight="1" x14ac:dyDescent="0.25">
      <c r="A30" s="5"/>
      <c r="B30" s="38" t="s">
        <v>23</v>
      </c>
      <c r="C30" s="39"/>
      <c r="D30" s="40"/>
      <c r="E30" s="40"/>
      <c r="F30" s="41"/>
      <c r="G30" s="41"/>
    </row>
    <row r="31" spans="1:7" ht="24" customHeight="1" x14ac:dyDescent="0.25">
      <c r="A31" s="5"/>
      <c r="B31" s="42" t="s">
        <v>15</v>
      </c>
      <c r="C31" s="43" t="s">
        <v>16</v>
      </c>
      <c r="D31" s="43" t="s">
        <v>17</v>
      </c>
      <c r="E31" s="42" t="s">
        <v>18</v>
      </c>
      <c r="F31" s="43" t="s">
        <v>19</v>
      </c>
      <c r="G31" s="42" t="s">
        <v>20</v>
      </c>
    </row>
    <row r="32" spans="1:7" ht="12" customHeight="1" x14ac:dyDescent="0.25">
      <c r="A32" s="5"/>
      <c r="B32" s="44"/>
      <c r="C32" s="45"/>
      <c r="D32" s="45"/>
      <c r="E32" s="45"/>
      <c r="F32" s="44"/>
      <c r="G32" s="44"/>
    </row>
    <row r="33" spans="1:11" ht="12" customHeight="1" x14ac:dyDescent="0.25">
      <c r="A33" s="5"/>
      <c r="B33" s="46" t="s">
        <v>24</v>
      </c>
      <c r="C33" s="47"/>
      <c r="D33" s="47"/>
      <c r="E33" s="47"/>
      <c r="F33" s="48"/>
      <c r="G33" s="48"/>
    </row>
    <row r="34" spans="1:11" ht="12" customHeight="1" x14ac:dyDescent="0.25">
      <c r="A34" s="2"/>
      <c r="B34" s="49"/>
      <c r="C34" s="50"/>
      <c r="D34" s="50"/>
      <c r="E34" s="50"/>
      <c r="F34" s="51"/>
      <c r="G34" s="51"/>
    </row>
    <row r="35" spans="1:11" ht="12" customHeight="1" x14ac:dyDescent="0.25">
      <c r="A35" s="5"/>
      <c r="B35" s="38" t="s">
        <v>25</v>
      </c>
      <c r="C35" s="39"/>
      <c r="D35" s="40"/>
      <c r="E35" s="40"/>
      <c r="F35" s="41"/>
      <c r="G35" s="41"/>
    </row>
    <row r="36" spans="1:11" ht="24" customHeight="1" x14ac:dyDescent="0.25">
      <c r="A36" s="5"/>
      <c r="B36" s="52" t="s">
        <v>15</v>
      </c>
      <c r="C36" s="52" t="s">
        <v>16</v>
      </c>
      <c r="D36" s="52" t="s">
        <v>17</v>
      </c>
      <c r="E36" s="52" t="s">
        <v>18</v>
      </c>
      <c r="F36" s="53" t="s">
        <v>19</v>
      </c>
      <c r="G36" s="52" t="s">
        <v>20</v>
      </c>
    </row>
    <row r="37" spans="1:11" ht="12.75" customHeight="1" x14ac:dyDescent="0.25">
      <c r="A37" s="25"/>
      <c r="B37" s="123" t="s">
        <v>84</v>
      </c>
      <c r="C37" s="124" t="s">
        <v>26</v>
      </c>
      <c r="D37" s="124">
        <v>3</v>
      </c>
      <c r="E37" s="128" t="s">
        <v>85</v>
      </c>
      <c r="F37" s="126">
        <v>150000</v>
      </c>
      <c r="G37" s="126">
        <f>+F37*D37</f>
        <v>450000</v>
      </c>
    </row>
    <row r="38" spans="1:11" ht="12.75" customHeight="1" x14ac:dyDescent="0.25">
      <c r="A38" s="25"/>
      <c r="B38" s="123" t="s">
        <v>86</v>
      </c>
      <c r="C38" s="124" t="s">
        <v>26</v>
      </c>
      <c r="D38" s="124">
        <v>3</v>
      </c>
      <c r="E38" s="128" t="s">
        <v>85</v>
      </c>
      <c r="F38" s="126">
        <v>150000</v>
      </c>
      <c r="G38" s="126">
        <f>+F38*D38</f>
        <v>450000</v>
      </c>
    </row>
    <row r="39" spans="1:11" ht="12.75" customHeight="1" x14ac:dyDescent="0.25">
      <c r="A39" s="25"/>
      <c r="B39" s="123" t="s">
        <v>87</v>
      </c>
      <c r="C39" s="124" t="s">
        <v>26</v>
      </c>
      <c r="D39" s="124">
        <v>1</v>
      </c>
      <c r="E39" s="128" t="s">
        <v>85</v>
      </c>
      <c r="F39" s="126">
        <v>150000</v>
      </c>
      <c r="G39" s="126">
        <f>+F39*D39</f>
        <v>150000</v>
      </c>
    </row>
    <row r="40" spans="1:11" ht="12.75" customHeight="1" x14ac:dyDescent="0.25">
      <c r="A40" s="5"/>
      <c r="B40" s="54" t="s">
        <v>27</v>
      </c>
      <c r="C40" s="55"/>
      <c r="D40" s="55"/>
      <c r="E40" s="55"/>
      <c r="F40" s="56"/>
      <c r="G40" s="57">
        <f>SUM(G37:G39)</f>
        <v>1050000</v>
      </c>
    </row>
    <row r="41" spans="1:11" ht="12" customHeight="1" x14ac:dyDescent="0.25">
      <c r="A41" s="2"/>
      <c r="B41" s="49"/>
      <c r="C41" s="50"/>
      <c r="D41" s="50"/>
      <c r="E41" s="50"/>
      <c r="F41" s="51"/>
      <c r="G41" s="51"/>
    </row>
    <row r="42" spans="1:11" ht="12" customHeight="1" x14ac:dyDescent="0.25">
      <c r="A42" s="5"/>
      <c r="B42" s="38" t="s">
        <v>28</v>
      </c>
      <c r="C42" s="39"/>
      <c r="D42" s="40"/>
      <c r="E42" s="40"/>
      <c r="F42" s="41"/>
      <c r="G42" s="41"/>
    </row>
    <row r="43" spans="1:11" ht="24" customHeight="1" x14ac:dyDescent="0.25">
      <c r="A43" s="5"/>
      <c r="B43" s="53" t="s">
        <v>29</v>
      </c>
      <c r="C43" s="53" t="s">
        <v>30</v>
      </c>
      <c r="D43" s="53" t="s">
        <v>31</v>
      </c>
      <c r="E43" s="53" t="s">
        <v>18</v>
      </c>
      <c r="F43" s="53" t="s">
        <v>19</v>
      </c>
      <c r="G43" s="53" t="s">
        <v>20</v>
      </c>
      <c r="K43" s="122"/>
    </row>
    <row r="44" spans="1:11" ht="12.75" customHeight="1" x14ac:dyDescent="0.25">
      <c r="A44" s="25"/>
      <c r="B44" s="129" t="s">
        <v>88</v>
      </c>
      <c r="C44" s="124" t="s">
        <v>89</v>
      </c>
      <c r="D44" s="130">
        <v>40000</v>
      </c>
      <c r="E44" s="124" t="s">
        <v>90</v>
      </c>
      <c r="F44" s="126">
        <f>ALSTROEMERIA!F44*'A junio'!$I$44</f>
        <v>470.24999999999994</v>
      </c>
      <c r="G44" s="126">
        <f>+F44*D44/3</f>
        <v>6269999.9999999991</v>
      </c>
      <c r="I44" s="1">
        <v>1.0449999999999999</v>
      </c>
      <c r="K44" s="122"/>
    </row>
    <row r="45" spans="1:11" ht="12.75" customHeight="1" x14ac:dyDescent="0.25">
      <c r="A45" s="25"/>
      <c r="B45" s="129" t="s">
        <v>91</v>
      </c>
      <c r="C45" s="124"/>
      <c r="D45" s="130"/>
      <c r="E45" s="124"/>
      <c r="F45" s="126">
        <f>ALSTROEMERIA!F45*'A junio'!$I$44</f>
        <v>0</v>
      </c>
      <c r="G45" s="126"/>
    </row>
    <row r="46" spans="1:11" ht="12.75" customHeight="1" x14ac:dyDescent="0.25">
      <c r="A46" s="25"/>
      <c r="B46" s="123" t="s">
        <v>92</v>
      </c>
      <c r="C46" s="124" t="s">
        <v>93</v>
      </c>
      <c r="D46" s="130">
        <v>8</v>
      </c>
      <c r="E46" s="127" t="s">
        <v>77</v>
      </c>
      <c r="F46" s="126">
        <f>ALSTROEMERIA!F46*'A junio'!$I$44</f>
        <v>22990</v>
      </c>
      <c r="G46" s="126">
        <f t="shared" ref="G46:G55" si="1">+F46*D46</f>
        <v>183920</v>
      </c>
    </row>
    <row r="47" spans="1:11" ht="12.75" customHeight="1" x14ac:dyDescent="0.25">
      <c r="A47" s="25"/>
      <c r="B47" s="123" t="s">
        <v>94</v>
      </c>
      <c r="C47" s="124" t="s">
        <v>93</v>
      </c>
      <c r="D47" s="130">
        <v>3</v>
      </c>
      <c r="E47" s="127" t="s">
        <v>77</v>
      </c>
      <c r="F47" s="126">
        <f>ALSTROEMERIA!F47*'A junio'!$I$44</f>
        <v>37620</v>
      </c>
      <c r="G47" s="126">
        <f t="shared" si="1"/>
        <v>112860</v>
      </c>
    </row>
    <row r="48" spans="1:11" ht="12.75" customHeight="1" x14ac:dyDescent="0.25">
      <c r="A48" s="25"/>
      <c r="B48" s="123" t="s">
        <v>95</v>
      </c>
      <c r="C48" s="124" t="s">
        <v>93</v>
      </c>
      <c r="D48" s="130">
        <v>1.2</v>
      </c>
      <c r="E48" s="127" t="s">
        <v>77</v>
      </c>
      <c r="F48" s="126">
        <f>ALSTROEMERIA!F48*'A junio'!$I$44</f>
        <v>73150</v>
      </c>
      <c r="G48" s="126">
        <f t="shared" si="1"/>
        <v>87780</v>
      </c>
    </row>
    <row r="49" spans="1:7" ht="12.75" customHeight="1" x14ac:dyDescent="0.25">
      <c r="A49" s="25"/>
      <c r="B49" s="123" t="s">
        <v>96</v>
      </c>
      <c r="C49" s="124" t="s">
        <v>93</v>
      </c>
      <c r="D49" s="130">
        <v>6</v>
      </c>
      <c r="E49" s="127" t="s">
        <v>77</v>
      </c>
      <c r="F49" s="126">
        <f>ALSTROEMERIA!F49*'A junio'!$I$44</f>
        <v>12540</v>
      </c>
      <c r="G49" s="126">
        <f t="shared" si="1"/>
        <v>75240</v>
      </c>
    </row>
    <row r="50" spans="1:7" ht="12.75" customHeight="1" x14ac:dyDescent="0.25">
      <c r="A50" s="25"/>
      <c r="B50" s="129" t="s">
        <v>33</v>
      </c>
      <c r="C50" s="124"/>
      <c r="D50" s="130"/>
      <c r="E50" s="127"/>
      <c r="F50" s="126">
        <f>ALSTROEMERIA!F50*'A junio'!$I$44</f>
        <v>0</v>
      </c>
      <c r="G50" s="126"/>
    </row>
    <row r="51" spans="1:7" ht="12.75" customHeight="1" x14ac:dyDescent="0.25">
      <c r="A51" s="25"/>
      <c r="B51" s="123" t="s">
        <v>97</v>
      </c>
      <c r="C51" s="124" t="s">
        <v>93</v>
      </c>
      <c r="D51" s="130">
        <v>2</v>
      </c>
      <c r="E51" s="127" t="s">
        <v>77</v>
      </c>
      <c r="F51" s="126">
        <f>ALSTROEMERIA!F51*'A junio'!$I$44</f>
        <v>37620</v>
      </c>
      <c r="G51" s="126">
        <f t="shared" si="1"/>
        <v>75240</v>
      </c>
    </row>
    <row r="52" spans="1:7" ht="12.75" customHeight="1" x14ac:dyDescent="0.25">
      <c r="A52" s="25"/>
      <c r="B52" s="123" t="s">
        <v>98</v>
      </c>
      <c r="C52" s="124" t="s">
        <v>99</v>
      </c>
      <c r="D52" s="130">
        <v>1.6</v>
      </c>
      <c r="E52" s="127" t="s">
        <v>77</v>
      </c>
      <c r="F52" s="126">
        <f>ALSTROEMERIA!F52*'A junio'!$I$44</f>
        <v>169290</v>
      </c>
      <c r="G52" s="126">
        <f t="shared" si="1"/>
        <v>270864</v>
      </c>
    </row>
    <row r="53" spans="1:7" ht="12.75" customHeight="1" x14ac:dyDescent="0.25">
      <c r="A53" s="25"/>
      <c r="B53" s="123" t="s">
        <v>100</v>
      </c>
      <c r="C53" s="124" t="s">
        <v>101</v>
      </c>
      <c r="D53" s="130">
        <v>3</v>
      </c>
      <c r="E53" s="127" t="s">
        <v>77</v>
      </c>
      <c r="F53" s="126">
        <f>ALSTROEMERIA!F53*'A junio'!$I$44</f>
        <v>22990</v>
      </c>
      <c r="G53" s="126">
        <f t="shared" si="1"/>
        <v>68970</v>
      </c>
    </row>
    <row r="54" spans="1:7" ht="12.75" customHeight="1" x14ac:dyDescent="0.25">
      <c r="A54" s="25"/>
      <c r="B54" s="123" t="s">
        <v>102</v>
      </c>
      <c r="C54" s="124" t="s">
        <v>101</v>
      </c>
      <c r="D54" s="130">
        <v>10</v>
      </c>
      <c r="E54" s="127" t="s">
        <v>77</v>
      </c>
      <c r="F54" s="126">
        <f>ALSTROEMERIA!F54*'A junio'!$I$44</f>
        <v>12540</v>
      </c>
      <c r="G54" s="126">
        <f t="shared" si="1"/>
        <v>125400</v>
      </c>
    </row>
    <row r="55" spans="1:7" ht="12.75" customHeight="1" x14ac:dyDescent="0.25">
      <c r="A55" s="25"/>
      <c r="B55" s="123" t="s">
        <v>103</v>
      </c>
      <c r="C55" s="124" t="s">
        <v>101</v>
      </c>
      <c r="D55" s="130">
        <v>3.4</v>
      </c>
      <c r="E55" s="127" t="s">
        <v>77</v>
      </c>
      <c r="F55" s="126">
        <f>ALSTROEMERIA!F55*'A junio'!$I$44</f>
        <v>10450</v>
      </c>
      <c r="G55" s="126">
        <f t="shared" si="1"/>
        <v>35530</v>
      </c>
    </row>
    <row r="56" spans="1:7" ht="12.75" customHeight="1" x14ac:dyDescent="0.25">
      <c r="A56" s="25"/>
      <c r="B56" s="129" t="s">
        <v>32</v>
      </c>
      <c r="C56" s="124"/>
      <c r="D56" s="130"/>
      <c r="E56" s="127"/>
      <c r="F56" s="126">
        <f>ALSTROEMERIA!F56*'A junio'!$I$44</f>
        <v>0</v>
      </c>
      <c r="G56" s="126"/>
    </row>
    <row r="57" spans="1:7" ht="12.75" customHeight="1" x14ac:dyDescent="0.25">
      <c r="A57" s="25"/>
      <c r="B57" s="123" t="s">
        <v>104</v>
      </c>
      <c r="C57" s="124" t="s">
        <v>93</v>
      </c>
      <c r="D57" s="130">
        <v>250</v>
      </c>
      <c r="E57" s="127" t="s">
        <v>77</v>
      </c>
      <c r="F57" s="126">
        <f>ALSTROEMERIA!F57*'A junio'!$I$44</f>
        <v>418</v>
      </c>
      <c r="G57" s="126">
        <f>F57*D57</f>
        <v>104500</v>
      </c>
    </row>
    <row r="58" spans="1:7" ht="12.75" customHeight="1" x14ac:dyDescent="0.25">
      <c r="A58" s="25"/>
      <c r="B58" s="123" t="s">
        <v>105</v>
      </c>
      <c r="C58" s="124" t="s">
        <v>93</v>
      </c>
      <c r="D58" s="130">
        <v>530</v>
      </c>
      <c r="E58" s="127" t="s">
        <v>77</v>
      </c>
      <c r="F58" s="126">
        <f>ALSTROEMERIA!F58*'A junio'!$I$44</f>
        <v>376.2</v>
      </c>
      <c r="G58" s="126">
        <f t="shared" ref="G58:G61" si="2">F58*D58</f>
        <v>199386</v>
      </c>
    </row>
    <row r="59" spans="1:7" ht="12.75" customHeight="1" x14ac:dyDescent="0.25">
      <c r="A59" s="25"/>
      <c r="B59" s="123" t="s">
        <v>106</v>
      </c>
      <c r="C59" s="124" t="s">
        <v>93</v>
      </c>
      <c r="D59" s="130">
        <v>480</v>
      </c>
      <c r="E59" s="127" t="s">
        <v>77</v>
      </c>
      <c r="F59" s="126">
        <f>ALSTROEMERIA!F59*'A junio'!$I$44</f>
        <v>235.12499999999997</v>
      </c>
      <c r="G59" s="126">
        <f t="shared" si="2"/>
        <v>112859.99999999999</v>
      </c>
    </row>
    <row r="60" spans="1:7" ht="12.75" customHeight="1" x14ac:dyDescent="0.25">
      <c r="A60" s="25"/>
      <c r="B60" s="123" t="s">
        <v>107</v>
      </c>
      <c r="C60" s="124" t="s">
        <v>93</v>
      </c>
      <c r="D60" s="130">
        <v>600</v>
      </c>
      <c r="E60" s="127" t="s">
        <v>77</v>
      </c>
      <c r="F60" s="126">
        <f>ALSTROEMERIA!F60*'A junio'!$I$44</f>
        <v>966.62499999999989</v>
      </c>
      <c r="G60" s="126">
        <f t="shared" si="2"/>
        <v>579974.99999999988</v>
      </c>
    </row>
    <row r="61" spans="1:7" ht="12.75" customHeight="1" x14ac:dyDescent="0.25">
      <c r="A61" s="25"/>
      <c r="B61" s="123" t="s">
        <v>108</v>
      </c>
      <c r="C61" s="124" t="s">
        <v>101</v>
      </c>
      <c r="D61" s="130">
        <v>100</v>
      </c>
      <c r="E61" s="127" t="s">
        <v>77</v>
      </c>
      <c r="F61" s="126">
        <f>ALSTROEMERIA!F61*'A junio'!$I$44</f>
        <v>1201.75</v>
      </c>
      <c r="G61" s="126">
        <f t="shared" si="2"/>
        <v>120175</v>
      </c>
    </row>
    <row r="62" spans="1:7" ht="13.5" customHeight="1" x14ac:dyDescent="0.25">
      <c r="A62" s="5"/>
      <c r="B62" s="58" t="s">
        <v>34</v>
      </c>
      <c r="C62" s="59"/>
      <c r="D62" s="59"/>
      <c r="E62" s="59"/>
      <c r="F62" s="60"/>
      <c r="G62" s="61">
        <f>SUM(G44:G61)</f>
        <v>8422700</v>
      </c>
    </row>
    <row r="63" spans="1:7" ht="12" customHeight="1" x14ac:dyDescent="0.25">
      <c r="A63" s="2"/>
      <c r="B63" s="49"/>
      <c r="C63" s="50"/>
      <c r="D63" s="50"/>
      <c r="E63" s="62"/>
      <c r="F63" s="51"/>
      <c r="G63" s="51"/>
    </row>
    <row r="64" spans="1:7" ht="12" customHeight="1" x14ac:dyDescent="0.25">
      <c r="A64" s="5"/>
      <c r="B64" s="38" t="s">
        <v>35</v>
      </c>
      <c r="C64" s="39"/>
      <c r="D64" s="40"/>
      <c r="E64" s="40"/>
      <c r="F64" s="41"/>
      <c r="G64" s="41"/>
    </row>
    <row r="65" spans="1:7" ht="24" customHeight="1" x14ac:dyDescent="0.25">
      <c r="A65" s="5"/>
      <c r="B65" s="52" t="s">
        <v>36</v>
      </c>
      <c r="C65" s="53" t="s">
        <v>30</v>
      </c>
      <c r="D65" s="53" t="s">
        <v>31</v>
      </c>
      <c r="E65" s="52" t="s">
        <v>18</v>
      </c>
      <c r="F65" s="53" t="s">
        <v>19</v>
      </c>
      <c r="G65" s="52" t="s">
        <v>20</v>
      </c>
    </row>
    <row r="66" spans="1:7" ht="12.75" customHeight="1" x14ac:dyDescent="0.25">
      <c r="A66" s="25"/>
      <c r="B66" s="131" t="s">
        <v>109</v>
      </c>
      <c r="C66" s="132" t="s">
        <v>110</v>
      </c>
      <c r="D66" s="133">
        <v>30</v>
      </c>
      <c r="E66" s="132" t="s">
        <v>111</v>
      </c>
      <c r="F66" s="134">
        <v>80000</v>
      </c>
      <c r="G66" s="134">
        <v>240000</v>
      </c>
    </row>
    <row r="67" spans="1:7" ht="13.5" customHeight="1" x14ac:dyDescent="0.25">
      <c r="A67" s="5"/>
      <c r="B67" s="63" t="s">
        <v>37</v>
      </c>
      <c r="C67" s="64"/>
      <c r="D67" s="64"/>
      <c r="E67" s="64"/>
      <c r="F67" s="65"/>
      <c r="G67" s="66">
        <f>SUM(G66)</f>
        <v>240000</v>
      </c>
    </row>
    <row r="68" spans="1:7" ht="12" customHeight="1" x14ac:dyDescent="0.25">
      <c r="A68" s="2"/>
      <c r="B68" s="83"/>
      <c r="C68" s="83"/>
      <c r="D68" s="83"/>
      <c r="E68" s="83"/>
      <c r="F68" s="84"/>
      <c r="G68" s="84"/>
    </row>
    <row r="69" spans="1:7" ht="12" customHeight="1" x14ac:dyDescent="0.25">
      <c r="A69" s="80"/>
      <c r="B69" s="85" t="s">
        <v>38</v>
      </c>
      <c r="C69" s="86"/>
      <c r="D69" s="86"/>
      <c r="E69" s="86"/>
      <c r="F69" s="86"/>
      <c r="G69" s="87">
        <f>G28+G40+G62+G67</f>
        <v>30312700</v>
      </c>
    </row>
    <row r="70" spans="1:7" ht="12" customHeight="1" x14ac:dyDescent="0.25">
      <c r="A70" s="80"/>
      <c r="B70" s="88" t="s">
        <v>39</v>
      </c>
      <c r="C70" s="68"/>
      <c r="D70" s="68"/>
      <c r="E70" s="68"/>
      <c r="F70" s="68"/>
      <c r="G70" s="89">
        <f>G69*0.05</f>
        <v>1515635</v>
      </c>
    </row>
    <row r="71" spans="1:7" ht="12" customHeight="1" x14ac:dyDescent="0.25">
      <c r="A71" s="80"/>
      <c r="B71" s="90" t="s">
        <v>40</v>
      </c>
      <c r="C71" s="67"/>
      <c r="D71" s="67"/>
      <c r="E71" s="67"/>
      <c r="F71" s="67"/>
      <c r="G71" s="91">
        <f>G70+G69</f>
        <v>31828335</v>
      </c>
    </row>
    <row r="72" spans="1:7" ht="12" customHeight="1" x14ac:dyDescent="0.25">
      <c r="A72" s="80"/>
      <c r="B72" s="88" t="s">
        <v>41</v>
      </c>
      <c r="C72" s="68"/>
      <c r="D72" s="68"/>
      <c r="E72" s="68"/>
      <c r="F72" s="68"/>
      <c r="G72" s="89">
        <f>G12</f>
        <v>93500000</v>
      </c>
    </row>
    <row r="73" spans="1:7" ht="12" customHeight="1" x14ac:dyDescent="0.25">
      <c r="A73" s="80"/>
      <c r="B73" s="92" t="s">
        <v>42</v>
      </c>
      <c r="C73" s="93"/>
      <c r="D73" s="93"/>
      <c r="E73" s="93"/>
      <c r="F73" s="93"/>
      <c r="G73" s="94">
        <f>G72-G71</f>
        <v>61671665</v>
      </c>
    </row>
    <row r="74" spans="1:7" ht="12" customHeight="1" x14ac:dyDescent="0.25">
      <c r="A74" s="80"/>
      <c r="B74" s="81" t="s">
        <v>43</v>
      </c>
      <c r="C74" s="82"/>
      <c r="D74" s="82"/>
      <c r="E74" s="82"/>
      <c r="F74" s="82"/>
      <c r="G74" s="77"/>
    </row>
    <row r="75" spans="1:7" ht="12.75" customHeight="1" thickBot="1" x14ac:dyDescent="0.3">
      <c r="A75" s="80"/>
      <c r="B75" s="95"/>
      <c r="C75" s="82"/>
      <c r="D75" s="82"/>
      <c r="E75" s="82"/>
      <c r="F75" s="82"/>
      <c r="G75" s="77"/>
    </row>
    <row r="76" spans="1:7" ht="12" customHeight="1" x14ac:dyDescent="0.25">
      <c r="A76" s="80"/>
      <c r="B76" s="107" t="s">
        <v>44</v>
      </c>
      <c r="C76" s="108"/>
      <c r="D76" s="108"/>
      <c r="E76" s="108"/>
      <c r="F76" s="109"/>
      <c r="G76" s="77"/>
    </row>
    <row r="77" spans="1:7" ht="12" customHeight="1" x14ac:dyDescent="0.25">
      <c r="A77" s="80"/>
      <c r="B77" s="110" t="s">
        <v>45</v>
      </c>
      <c r="C77" s="79"/>
      <c r="D77" s="79"/>
      <c r="E77" s="79"/>
      <c r="F77" s="111"/>
      <c r="G77" s="77"/>
    </row>
    <row r="78" spans="1:7" ht="12" customHeight="1" x14ac:dyDescent="0.25">
      <c r="A78" s="80"/>
      <c r="B78" s="110" t="s">
        <v>46</v>
      </c>
      <c r="C78" s="79"/>
      <c r="D78" s="79"/>
      <c r="E78" s="79"/>
      <c r="F78" s="111"/>
      <c r="G78" s="77"/>
    </row>
    <row r="79" spans="1:7" ht="12" customHeight="1" x14ac:dyDescent="0.25">
      <c r="A79" s="80"/>
      <c r="B79" s="110" t="s">
        <v>47</v>
      </c>
      <c r="C79" s="79"/>
      <c r="D79" s="79"/>
      <c r="E79" s="79"/>
      <c r="F79" s="111"/>
      <c r="G79" s="77"/>
    </row>
    <row r="80" spans="1:7" ht="12" customHeight="1" x14ac:dyDescent="0.25">
      <c r="A80" s="80"/>
      <c r="B80" s="110" t="s">
        <v>48</v>
      </c>
      <c r="C80" s="79"/>
      <c r="D80" s="79"/>
      <c r="E80" s="79"/>
      <c r="F80" s="111"/>
      <c r="G80" s="77"/>
    </row>
    <row r="81" spans="1:7" ht="12" customHeight="1" x14ac:dyDescent="0.25">
      <c r="A81" s="80"/>
      <c r="B81" s="110" t="s">
        <v>49</v>
      </c>
      <c r="C81" s="79"/>
      <c r="D81" s="79"/>
      <c r="E81" s="79"/>
      <c r="F81" s="111"/>
      <c r="G81" s="77"/>
    </row>
    <row r="82" spans="1:7" ht="12.75" customHeight="1" thickBot="1" x14ac:dyDescent="0.3">
      <c r="A82" s="80"/>
      <c r="B82" s="112" t="s">
        <v>50</v>
      </c>
      <c r="C82" s="113"/>
      <c r="D82" s="113"/>
      <c r="E82" s="113"/>
      <c r="F82" s="114"/>
      <c r="G82" s="77"/>
    </row>
    <row r="83" spans="1:7" ht="12.75" customHeight="1" x14ac:dyDescent="0.25">
      <c r="A83" s="80"/>
      <c r="B83" s="105"/>
      <c r="C83" s="79"/>
      <c r="D83" s="79"/>
      <c r="E83" s="79"/>
      <c r="F83" s="79"/>
      <c r="G83" s="77"/>
    </row>
    <row r="84" spans="1:7" ht="15" customHeight="1" thickBot="1" x14ac:dyDescent="0.3">
      <c r="A84" s="80"/>
      <c r="B84" s="140" t="s">
        <v>51</v>
      </c>
      <c r="C84" s="141"/>
      <c r="D84" s="104"/>
      <c r="E84" s="70"/>
      <c r="F84" s="70"/>
      <c r="G84" s="77"/>
    </row>
    <row r="85" spans="1:7" ht="12" customHeight="1" x14ac:dyDescent="0.25">
      <c r="A85" s="80"/>
      <c r="B85" s="97" t="s">
        <v>36</v>
      </c>
      <c r="C85" s="71" t="s">
        <v>52</v>
      </c>
      <c r="D85" s="98" t="s">
        <v>53</v>
      </c>
      <c r="E85" s="70"/>
      <c r="F85" s="70"/>
      <c r="G85" s="77"/>
    </row>
    <row r="86" spans="1:7" ht="12" customHeight="1" x14ac:dyDescent="0.25">
      <c r="A86" s="80"/>
      <c r="B86" s="99" t="s">
        <v>54</v>
      </c>
      <c r="C86" s="72">
        <f>G28</f>
        <v>20600000</v>
      </c>
      <c r="D86" s="100">
        <f>(C86/C92)</f>
        <v>0.6472220428746901</v>
      </c>
      <c r="E86" s="70"/>
      <c r="F86" s="70"/>
      <c r="G86" s="77"/>
    </row>
    <row r="87" spans="1:7" ht="12" customHeight="1" x14ac:dyDescent="0.25">
      <c r="A87" s="80"/>
      <c r="B87" s="99" t="s">
        <v>55</v>
      </c>
      <c r="C87" s="73">
        <f>G33</f>
        <v>0</v>
      </c>
      <c r="D87" s="100">
        <v>0</v>
      </c>
      <c r="E87" s="70"/>
      <c r="F87" s="70"/>
      <c r="G87" s="77"/>
    </row>
    <row r="88" spans="1:7" ht="12" customHeight="1" x14ac:dyDescent="0.25">
      <c r="A88" s="80"/>
      <c r="B88" s="99" t="s">
        <v>56</v>
      </c>
      <c r="C88" s="72">
        <f>G40</f>
        <v>1050000</v>
      </c>
      <c r="D88" s="100">
        <f>(C88/C92)</f>
        <v>3.2989473059146825E-2</v>
      </c>
      <c r="E88" s="70"/>
      <c r="F88" s="70"/>
      <c r="G88" s="77"/>
    </row>
    <row r="89" spans="1:7" ht="12" customHeight="1" x14ac:dyDescent="0.25">
      <c r="A89" s="80"/>
      <c r="B89" s="99" t="s">
        <v>29</v>
      </c>
      <c r="C89" s="72">
        <f>G62</f>
        <v>8422700</v>
      </c>
      <c r="D89" s="100">
        <f>(C89/C92)</f>
        <v>0.26462898546216762</v>
      </c>
      <c r="E89" s="70"/>
      <c r="F89" s="70"/>
      <c r="G89" s="77"/>
    </row>
    <row r="90" spans="1:7" ht="12" customHeight="1" x14ac:dyDescent="0.25">
      <c r="A90" s="80"/>
      <c r="B90" s="99" t="s">
        <v>57</v>
      </c>
      <c r="C90" s="74">
        <f>G67</f>
        <v>240000</v>
      </c>
      <c r="D90" s="137">
        <f>(C90/C92)</f>
        <v>7.5404509849478461E-3</v>
      </c>
      <c r="E90" s="76"/>
      <c r="F90" s="76"/>
      <c r="G90" s="77"/>
    </row>
    <row r="91" spans="1:7" ht="12" customHeight="1" x14ac:dyDescent="0.25">
      <c r="A91" s="80"/>
      <c r="B91" s="99" t="s">
        <v>58</v>
      </c>
      <c r="C91" s="74">
        <f>G70</f>
        <v>1515635</v>
      </c>
      <c r="D91" s="137">
        <f>(C91/C92)</f>
        <v>4.7619047619047616E-2</v>
      </c>
      <c r="E91" s="76"/>
      <c r="F91" s="76"/>
      <c r="G91" s="77"/>
    </row>
    <row r="92" spans="1:7" ht="12.75" customHeight="1" thickBot="1" x14ac:dyDescent="0.3">
      <c r="A92" s="80"/>
      <c r="B92" s="101" t="s">
        <v>59</v>
      </c>
      <c r="C92" s="102">
        <f>SUM(C86:C91)</f>
        <v>31828335</v>
      </c>
      <c r="D92" s="103">
        <f>SUM(D86:D91)</f>
        <v>1</v>
      </c>
      <c r="E92" s="76"/>
      <c r="F92" s="76"/>
      <c r="G92" s="77"/>
    </row>
    <row r="93" spans="1:7" ht="12" customHeight="1" x14ac:dyDescent="0.25">
      <c r="A93" s="80"/>
      <c r="B93" s="95"/>
      <c r="C93" s="82"/>
      <c r="D93" s="82"/>
      <c r="E93" s="82"/>
      <c r="F93" s="82"/>
      <c r="G93" s="77"/>
    </row>
    <row r="94" spans="1:7" ht="12.75" customHeight="1" x14ac:dyDescent="0.25">
      <c r="A94" s="80"/>
      <c r="B94" s="96"/>
      <c r="C94" s="82"/>
      <c r="D94" s="82"/>
      <c r="E94" s="82"/>
      <c r="F94" s="82"/>
      <c r="G94" s="77"/>
    </row>
    <row r="95" spans="1:7" ht="12" customHeight="1" thickBot="1" x14ac:dyDescent="0.3">
      <c r="A95" s="69"/>
      <c r="B95" s="116"/>
      <c r="C95" s="117" t="s">
        <v>60</v>
      </c>
      <c r="D95" s="118"/>
      <c r="E95" s="119"/>
      <c r="F95" s="75"/>
      <c r="G95" s="77"/>
    </row>
    <row r="96" spans="1:7" ht="12" customHeight="1" x14ac:dyDescent="0.25">
      <c r="A96" s="80"/>
      <c r="B96" s="120" t="s">
        <v>61</v>
      </c>
      <c r="C96" s="135">
        <v>1000000</v>
      </c>
      <c r="D96" s="135">
        <v>1100000</v>
      </c>
      <c r="E96" s="136">
        <v>1200000</v>
      </c>
      <c r="F96" s="115"/>
      <c r="G96" s="78"/>
    </row>
    <row r="97" spans="1:7" ht="12.75" customHeight="1" thickBot="1" x14ac:dyDescent="0.3">
      <c r="A97" s="80"/>
      <c r="B97" s="101" t="s">
        <v>62</v>
      </c>
      <c r="C97" s="102">
        <f>(G71/C96)</f>
        <v>31.828334999999999</v>
      </c>
      <c r="D97" s="102">
        <f>(G71/D96)</f>
        <v>28.934850000000001</v>
      </c>
      <c r="E97" s="121">
        <f>(G71/E96)</f>
        <v>26.523612499999999</v>
      </c>
      <c r="F97" s="115"/>
      <c r="G97" s="78"/>
    </row>
    <row r="98" spans="1:7" ht="15.6" customHeight="1" x14ac:dyDescent="0.25">
      <c r="A98" s="80"/>
      <c r="B98" s="106" t="s">
        <v>63</v>
      </c>
      <c r="C98" s="79"/>
      <c r="D98" s="79"/>
      <c r="E98" s="79"/>
      <c r="F98" s="79"/>
      <c r="G98" s="79"/>
    </row>
  </sheetData>
  <mergeCells count="8">
    <mergeCell ref="B17:G17"/>
    <mergeCell ref="B84:C84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6" ma:contentTypeDescription="Crear nuevo documento." ma:contentTypeScope="" ma:versionID="460fcf2cabfba59f52d96c11e90afadb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e9e81fa5701fb57a9a1e74e746f7827b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  <xsd:element ref="ns4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98BBDE-1B80-4B6F-89EE-E07358B83865}">
  <ds:schemaRefs>
    <ds:schemaRef ds:uri="http://schemas.microsoft.com/office/infopath/2007/PartnerControls"/>
    <ds:schemaRef ds:uri="1030f0af-99cb-42f1-88fc-acec73331192"/>
    <ds:schemaRef ds:uri="c5dbce2d-49dc-4afe-a5b0-d7fb7a901161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sharepoint/v3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AA73EDAB-FF35-4C87-B435-728762C597A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51C7284-90CC-41BA-9492-94E614D47C1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c5dbce2d-49dc-4afe-a5b0-d7fb7a901161"/>
    <ds:schemaRef ds:uri="1030f0af-99cb-42f1-88fc-acec733311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ALSTROEMERIA</vt:lpstr>
      <vt:lpstr>A junio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Juan Carlos Campos Olivares</cp:lastModifiedBy>
  <dcterms:created xsi:type="dcterms:W3CDTF">2020-11-27T12:49:26Z</dcterms:created>
  <dcterms:modified xsi:type="dcterms:W3CDTF">2022-07-21T20:40:24Z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