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Apicola riego" sheetId="1" r:id="rId1"/>
  </sheets>
  <definedNames>
    <definedName name="_xlnm.Print_Area" localSheetId="0">'Apicola riego'!$A$1:$F$99</definedName>
  </definedNames>
  <calcPr calcId="152511"/>
</workbook>
</file>

<file path=xl/calcChain.xml><?xml version="1.0" encoding="utf-8"?>
<calcChain xmlns="http://schemas.openxmlformats.org/spreadsheetml/2006/main">
  <c r="F11" i="1" l="1"/>
  <c r="F12" i="1" l="1"/>
  <c r="F65" i="1" l="1"/>
  <c r="F64" i="1"/>
  <c r="F59" i="1"/>
  <c r="F57" i="1"/>
  <c r="F56" i="1"/>
  <c r="F54" i="1"/>
  <c r="F53" i="1"/>
  <c r="F51" i="1"/>
  <c r="F49" i="1"/>
  <c r="F48" i="1"/>
  <c r="F47" i="1"/>
  <c r="F46" i="1"/>
  <c r="F34" i="1"/>
  <c r="F35" i="1"/>
  <c r="F29" i="1"/>
  <c r="F28" i="1"/>
  <c r="F27" i="1"/>
  <c r="F26" i="1"/>
  <c r="F25" i="1"/>
  <c r="F24" i="1"/>
  <c r="F23" i="1"/>
  <c r="F22" i="1"/>
  <c r="F21" i="1"/>
  <c r="F66" i="1" l="1"/>
  <c r="B91" i="1" s="1"/>
  <c r="F36" i="1"/>
  <c r="B88" i="1" s="1"/>
  <c r="F71" i="1"/>
  <c r="F30" i="1" l="1"/>
  <c r="F60" i="1"/>
  <c r="B90" i="1" s="1"/>
  <c r="F41" i="1"/>
  <c r="B89" i="1" s="1"/>
  <c r="F68" i="1" l="1"/>
  <c r="F69" i="1" s="1"/>
  <c r="B87" i="1"/>
  <c r="F70" i="1" l="1"/>
  <c r="B92" i="1"/>
  <c r="F72" i="1" l="1"/>
  <c r="C98" i="1"/>
  <c r="D98" i="1"/>
  <c r="B98" i="1"/>
  <c r="B93" i="1"/>
  <c r="C91" i="1" l="1"/>
  <c r="C88" i="1"/>
  <c r="C89" i="1"/>
  <c r="C90" i="1"/>
  <c r="C87" i="1"/>
  <c r="C92" i="1"/>
  <c r="C93" i="1" l="1"/>
</calcChain>
</file>

<file path=xl/sharedStrings.xml><?xml version="1.0" encoding="utf-8"?>
<sst xmlns="http://schemas.openxmlformats.org/spreadsheetml/2006/main" count="171" uniqueCount="127">
  <si>
    <t>RUBRO O CULTIVO</t>
  </si>
  <si>
    <t>FECHA ESTIMADA  PRECIO VENTA</t>
  </si>
  <si>
    <t>NIVEL TECNOLÓGICO</t>
  </si>
  <si>
    <t>Medio</t>
  </si>
  <si>
    <t>REGIÓN</t>
  </si>
  <si>
    <t>Libertador Bernardo O'Higgins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</si>
  <si>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</si>
  <si>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</si>
  <si>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</si>
  <si>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</si>
  <si>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</si>
  <si>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</si>
  <si>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</si>
  <si>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</si>
  <si>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</si>
  <si>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</si>
  <si>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</si>
  <si>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</si>
  <si>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</si>
  <si>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</si>
  <si>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</si>
  <si>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</si>
  <si>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</si>
  <si>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</si>
  <si>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</si>
  <si>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</si>
  <si>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</si>
  <si>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</si>
  <si>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</si>
  <si>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</si>
  <si>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</si>
  <si>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</si>
  <si>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</si>
  <si>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</si>
  <si>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</si>
  <si>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</si>
  <si>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</si>
  <si>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</si>
  <si>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</si>
  <si>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</si>
  <si>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</si>
  <si>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</si>
  <si>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</si>
  <si>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</si>
  <si>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</si>
  <si>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</si>
  <si>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</si>
  <si>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</si>
  <si>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</si>
  <si>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</si>
  <si>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</si>
  <si>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</si>
  <si>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</si>
  <si>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</si>
  <si>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</si>
  <si>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</si>
  <si>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APICOLA</t>
  </si>
  <si>
    <t>Exportación</t>
  </si>
  <si>
    <t>RENDIMIENTO (KG/COL.)</t>
  </si>
  <si>
    <t>PRECIO ESPERADO (kg)</t>
  </si>
  <si>
    <t>Preparación de invernada</t>
  </si>
  <si>
    <t>Marzo</t>
  </si>
  <si>
    <t>Alimentación invernal</t>
  </si>
  <si>
    <t>Abril-Junio</t>
  </si>
  <si>
    <t>Alimentación con incentivo de postura de la abeja reina</t>
  </si>
  <si>
    <t>Julio-Agosto</t>
  </si>
  <si>
    <t>Control de enfermedades</t>
  </si>
  <si>
    <t>Enero-Agosto</t>
  </si>
  <si>
    <t>Desinfección del material</t>
  </si>
  <si>
    <t>Junio-Julio</t>
  </si>
  <si>
    <t>Formación de núcleos</t>
  </si>
  <si>
    <t>Desarrollo de familias</t>
  </si>
  <si>
    <t>Agosto-Octubre</t>
  </si>
  <si>
    <t>Prepararcion de colmenas para la polinizacion , traslado y retiro  del campo: (colocacion de alimento, nivelacion de colmenas)</t>
  </si>
  <si>
    <t>Acopio de miel</t>
  </si>
  <si>
    <t>Noviembre-Enero</t>
  </si>
  <si>
    <t>Cantidad</t>
  </si>
  <si>
    <t>Epoca (mes)</t>
  </si>
  <si>
    <t>Precio Unitario ($)</t>
  </si>
  <si>
    <t>Extracción de miel (kg/alza)</t>
  </si>
  <si>
    <t>alzas</t>
  </si>
  <si>
    <t>Noviembre-febrero</t>
  </si>
  <si>
    <t>Recambio cera estampada</t>
  </si>
  <si>
    <t>SERVICIOS</t>
  </si>
  <si>
    <t>NO APLICA</t>
  </si>
  <si>
    <t>Alimentación</t>
  </si>
  <si>
    <t>Alimentación invernal (azúcar)</t>
  </si>
  <si>
    <t>Alimentación incentivo de postura de  abeja reina (azúcar)</t>
  </si>
  <si>
    <t>harina soja</t>
  </si>
  <si>
    <t>abril - sept</t>
  </si>
  <si>
    <t>Promotor L</t>
  </si>
  <si>
    <t>lt</t>
  </si>
  <si>
    <t>Recambio de reinas</t>
  </si>
  <si>
    <t>Abejas reinas fecundadas</t>
  </si>
  <si>
    <t>c/u</t>
  </si>
  <si>
    <t>Sanidad</t>
  </si>
  <si>
    <t>Diagnóstico de nosemosis</t>
  </si>
  <si>
    <t>Diagnóstico de acariosis</t>
  </si>
  <si>
    <t>Control de varroasis (2)</t>
  </si>
  <si>
    <t>tratamiento  de sintesis</t>
  </si>
  <si>
    <t>tira</t>
  </si>
  <si>
    <t>Agosto</t>
  </si>
  <si>
    <t>Tratamiento orgánico</t>
  </si>
  <si>
    <t>u</t>
  </si>
  <si>
    <t>Enero</t>
  </si>
  <si>
    <t>Desinfección de material</t>
  </si>
  <si>
    <t>Acido acético</t>
  </si>
  <si>
    <t>Enero-Diciembre</t>
  </si>
  <si>
    <t>Servicios</t>
  </si>
  <si>
    <t>Rendimiento (kg/colmena)</t>
  </si>
  <si>
    <t>ESCENARIOS COSTO UNITARIO  ($/kilos de miel /colmena)</t>
  </si>
  <si>
    <t>Costo unitario ($/kilos de miel/ colmena) (*)</t>
  </si>
  <si>
    <t>7. Ficha estimada para producción de 100 colmenas</t>
  </si>
  <si>
    <t>INGRESO ESPERADO, con IVA ($) por 100 colmenas</t>
  </si>
  <si>
    <t>Heladas - sequia - Incendios</t>
  </si>
  <si>
    <t>Petróleo para traslados</t>
  </si>
  <si>
    <t>Hibrido (Carnica e Italiana)</t>
  </si>
  <si>
    <t>Flete (polinización)</t>
  </si>
  <si>
    <t>RAZA</t>
  </si>
  <si>
    <t xml:space="preserve">8. Apicultor cuenta con vehiculo </t>
  </si>
  <si>
    <t>septiembre-diciembre</t>
  </si>
  <si>
    <t>COSTOS DIRECTOS DE PRODUCCIÓN POR 100 COLMENAS (INCLUYE IVA)</t>
  </si>
  <si>
    <t xml:space="preserve">Diciembre a enero </t>
  </si>
  <si>
    <t xml:space="preserve">Enero a marzo </t>
  </si>
  <si>
    <t>Junio</t>
  </si>
  <si>
    <t>Todas</t>
  </si>
  <si>
    <t>Doñihue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</si>
</sst>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color theme="1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4" fontId="13" fillId="0" borderId="0" applyFont="0" applyFill="0" applyBorder="0" applyAlignment="0" applyProtection="0"/>
    <xf numFmtId="0" fontId="14" fillId="0" borderId="17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49" fontId="2" fillId="2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wrapText="1"/>
    </xf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9" fillId="7" borderId="17" xfId="0" applyFont="1" applyFill="1" applyBorder="1" applyAlignment="1"/>
    <xf numFmtId="49" fontId="7" fillId="8" borderId="18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167" fontId="7" fillId="2" borderId="4" xfId="0" applyNumberFormat="1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166" fontId="1" fillId="2" borderId="17" xfId="0" applyNumberFormat="1" applyFont="1" applyFill="1" applyBorder="1" applyAlignment="1">
      <alignment vertical="center"/>
    </xf>
    <xf numFmtId="166" fontId="11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166" fontId="1" fillId="6" borderId="27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49" fontId="9" fillId="8" borderId="29" xfId="0" applyNumberFormat="1" applyFont="1" applyFill="1" applyBorder="1" applyAlignment="1"/>
    <xf numFmtId="49" fontId="7" fillId="2" borderId="30" xfId="0" applyNumberFormat="1" applyFont="1" applyFill="1" applyBorder="1" applyAlignment="1">
      <alignment vertical="center"/>
    </xf>
    <xf numFmtId="9" fontId="9" fillId="2" borderId="31" xfId="0" applyNumberFormat="1" applyFont="1" applyFill="1" applyBorder="1" applyAlignment="1"/>
    <xf numFmtId="49" fontId="7" fillId="8" borderId="32" xfId="0" applyNumberFormat="1" applyFont="1" applyFill="1" applyBorder="1" applyAlignment="1">
      <alignment vertical="center"/>
    </xf>
    <xf numFmtId="167" fontId="7" fillId="8" borderId="33" xfId="0" applyNumberFormat="1" applyFont="1" applyFill="1" applyBorder="1" applyAlignment="1">
      <alignment vertical="center"/>
    </xf>
    <xf numFmtId="9" fontId="7" fillId="8" borderId="34" xfId="0" applyNumberFormat="1" applyFont="1" applyFill="1" applyBorder="1" applyAlignment="1">
      <alignment vertical="center"/>
    </xf>
    <xf numFmtId="0" fontId="9" fillId="9" borderId="37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4" fillId="9" borderId="16" xfId="0" applyFont="1" applyFill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0" fontId="4" fillId="9" borderId="1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7" fillId="8" borderId="39" xfId="0" applyNumberFormat="1" applyFont="1" applyFill="1" applyBorder="1" applyAlignment="1">
      <alignment vertical="center"/>
    </xf>
    <xf numFmtId="0" fontId="7" fillId="8" borderId="40" xfId="0" applyNumberFormat="1" applyFont="1" applyFill="1" applyBorder="1" applyAlignment="1">
      <alignment vertical="center"/>
    </xf>
    <xf numFmtId="0" fontId="7" fillId="8" borderId="41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vertical="center"/>
    </xf>
    <xf numFmtId="49" fontId="7" fillId="2" borderId="17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49" fontId="16" fillId="3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5" xfId="0" applyFont="1" applyFill="1" applyBorder="1" applyAlignment="1"/>
    <xf numFmtId="3" fontId="2" fillId="2" borderId="4" xfId="0" applyNumberFormat="1" applyFont="1" applyFill="1" applyBorder="1" applyAlignment="1"/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8" fillId="0" borderId="42" xfId="2" applyFont="1" applyFill="1" applyBorder="1" applyAlignment="1" applyProtection="1">
      <alignment horizontal="left" vertical="center"/>
    </xf>
    <xf numFmtId="0" fontId="19" fillId="0" borderId="42" xfId="0" applyFont="1" applyFill="1" applyBorder="1" applyAlignment="1">
      <alignment horizontal="center" vertical="center"/>
    </xf>
    <xf numFmtId="0" fontId="18" fillId="0" borderId="42" xfId="2" applyNumberFormat="1" applyFont="1" applyFill="1" applyBorder="1" applyAlignment="1" applyProtection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3" fontId="18" fillId="0" borderId="42" xfId="1" applyNumberFormat="1" applyFont="1" applyFill="1" applyBorder="1" applyAlignment="1">
      <alignment horizontal="center" vertical="center"/>
    </xf>
    <xf numFmtId="0" fontId="18" fillId="0" borderId="43" xfId="2" applyFont="1" applyFill="1" applyBorder="1" applyAlignment="1" applyProtection="1">
      <alignment horizontal="left" vertical="center"/>
    </xf>
    <xf numFmtId="0" fontId="19" fillId="0" borderId="43" xfId="0" applyFont="1" applyFill="1" applyBorder="1" applyAlignment="1">
      <alignment horizontal="center" vertical="center"/>
    </xf>
    <xf numFmtId="0" fontId="18" fillId="0" borderId="43" xfId="2" applyNumberFormat="1" applyFont="1" applyFill="1" applyBorder="1" applyAlignment="1" applyProtection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3" xfId="2" applyFont="1" applyFill="1" applyBorder="1" applyAlignment="1" applyProtection="1">
      <alignment horizontal="left" vertical="center" wrapText="1"/>
    </xf>
    <xf numFmtId="0" fontId="18" fillId="0" borderId="44" xfId="2" applyFont="1" applyFill="1" applyBorder="1" applyAlignment="1" applyProtection="1">
      <alignment horizontal="left" vertical="center" wrapText="1"/>
    </xf>
    <xf numFmtId="0" fontId="19" fillId="0" borderId="44" xfId="0" applyFont="1" applyFill="1" applyBorder="1" applyAlignment="1">
      <alignment horizontal="center" vertical="center"/>
    </xf>
    <xf numFmtId="0" fontId="18" fillId="0" borderId="44" xfId="2" applyNumberFormat="1" applyFont="1" applyFill="1" applyBorder="1" applyAlignment="1" applyProtection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/>
    <xf numFmtId="49" fontId="16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3" fontId="18" fillId="0" borderId="44" xfId="1" applyNumberFormat="1" applyFont="1" applyFill="1" applyBorder="1" applyAlignment="1">
      <alignment horizontal="left" vertical="center"/>
    </xf>
    <xf numFmtId="3" fontId="18" fillId="0" borderId="44" xfId="1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3" fontId="20" fillId="0" borderId="42" xfId="1" applyNumberFormat="1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center" vertical="center"/>
    </xf>
    <xf numFmtId="3" fontId="20" fillId="0" borderId="42" xfId="1" applyNumberFormat="1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3" fontId="22" fillId="0" borderId="42" xfId="1" applyNumberFormat="1" applyFont="1" applyFill="1" applyBorder="1" applyAlignment="1">
      <alignment horizontal="center" vertical="center"/>
    </xf>
    <xf numFmtId="3" fontId="23" fillId="0" borderId="42" xfId="1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left" vertical="center"/>
    </xf>
    <xf numFmtId="165" fontId="18" fillId="0" borderId="42" xfId="1" applyNumberFormat="1" applyFont="1" applyFill="1" applyBorder="1" applyAlignment="1">
      <alignment horizontal="center" vertical="center"/>
    </xf>
    <xf numFmtId="0" fontId="18" fillId="0" borderId="44" xfId="2" applyFont="1" applyFill="1" applyBorder="1" applyAlignment="1" applyProtection="1">
      <alignment horizontal="left" vertical="center"/>
    </xf>
    <xf numFmtId="0" fontId="2" fillId="2" borderId="15" xfId="0" applyFont="1" applyFill="1" applyBorder="1" applyAlignment="1">
      <alignment horizontal="center"/>
    </xf>
    <xf numFmtId="49" fontId="16" fillId="3" borderId="46" xfId="0" applyNumberFormat="1" applyFont="1" applyFill="1" applyBorder="1" applyAlignment="1">
      <alignment horizontal="center" vertical="center"/>
    </xf>
    <xf numFmtId="49" fontId="16" fillId="3" borderId="46" xfId="0" applyNumberFormat="1" applyFont="1" applyFill="1" applyBorder="1" applyAlignment="1">
      <alignment horizontal="center" vertical="center" wrapText="1"/>
    </xf>
    <xf numFmtId="0" fontId="19" fillId="0" borderId="45" xfId="0" applyFont="1" applyFill="1" applyBorder="1"/>
    <xf numFmtId="0" fontId="19" fillId="0" borderId="45" xfId="0" applyFont="1" applyFill="1" applyBorder="1" applyAlignment="1" applyProtection="1">
      <alignment horizontal="center" vertical="center"/>
      <protection locked="0"/>
    </xf>
    <xf numFmtId="0" fontId="18" fillId="0" borderId="45" xfId="2" applyNumberFormat="1" applyFont="1" applyFill="1" applyBorder="1" applyAlignment="1" applyProtection="1">
      <alignment horizontal="center" vertical="center"/>
      <protection locked="0"/>
    </xf>
    <xf numFmtId="0" fontId="18" fillId="0" borderId="45" xfId="2" applyFont="1" applyFill="1" applyBorder="1" applyAlignment="1" applyProtection="1">
      <alignment horizontal="center" vertical="center"/>
      <protection locked="0"/>
    </xf>
    <xf numFmtId="3" fontId="18" fillId="0" borderId="45" xfId="1" applyNumberFormat="1" applyFont="1" applyFill="1" applyBorder="1" applyAlignment="1" applyProtection="1">
      <alignment horizontal="center" vertical="center"/>
      <protection locked="0"/>
    </xf>
    <xf numFmtId="3" fontId="18" fillId="0" borderId="45" xfId="1" applyNumberFormat="1" applyFont="1" applyFill="1" applyBorder="1" applyAlignment="1" applyProtection="1">
      <alignment horizontal="center" vertical="center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3" fontId="3" fillId="3" borderId="47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6" fillId="5" borderId="20" xfId="0" applyNumberFormat="1" applyFont="1" applyFill="1" applyBorder="1" applyAlignment="1">
      <alignment vertical="center"/>
    </xf>
    <xf numFmtId="0" fontId="16" fillId="5" borderId="21" xfId="0" applyFont="1" applyFill="1" applyBorder="1" applyAlignment="1">
      <alignment vertical="center"/>
    </xf>
    <xf numFmtId="166" fontId="16" fillId="5" borderId="22" xfId="0" applyNumberFormat="1" applyFont="1" applyFill="1" applyBorder="1" applyAlignment="1">
      <alignment vertical="center"/>
    </xf>
    <xf numFmtId="49" fontId="16" fillId="3" borderId="23" xfId="0" applyNumberFormat="1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166" fontId="16" fillId="3" borderId="24" xfId="0" applyNumberFormat="1" applyFont="1" applyFill="1" applyBorder="1" applyAlignment="1">
      <alignment vertical="center"/>
    </xf>
    <xf numFmtId="49" fontId="16" fillId="5" borderId="23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66" fontId="16" fillId="5" borderId="24" xfId="0" applyNumberFormat="1" applyFont="1" applyFill="1" applyBorder="1" applyAlignment="1">
      <alignment vertical="center"/>
    </xf>
    <xf numFmtId="3" fontId="18" fillId="0" borderId="42" xfId="1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18" fillId="0" borderId="44" xfId="1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3" fontId="20" fillId="0" borderId="42" xfId="1" applyNumberFormat="1" applyFont="1" applyFill="1" applyBorder="1" applyAlignment="1">
      <alignment horizontal="right" vertical="center"/>
    </xf>
    <xf numFmtId="3" fontId="18" fillId="0" borderId="42" xfId="1" applyNumberFormat="1" applyFont="1" applyFill="1" applyBorder="1" applyAlignment="1">
      <alignment horizontal="center"/>
    </xf>
    <xf numFmtId="3" fontId="18" fillId="0" borderId="42" xfId="1" applyNumberFormat="1" applyFont="1" applyFill="1" applyBorder="1" applyAlignment="1" applyProtection="1">
      <alignment horizontal="center" vertical="center"/>
    </xf>
    <xf numFmtId="3" fontId="18" fillId="0" borderId="44" xfId="1" applyNumberFormat="1" applyFont="1" applyFill="1" applyBorder="1" applyAlignment="1">
      <alignment horizontal="center" vertical="center"/>
    </xf>
    <xf numFmtId="49" fontId="12" fillId="9" borderId="35" xfId="0" applyNumberFormat="1" applyFont="1" applyFill="1" applyBorder="1" applyAlignment="1">
      <alignment vertical="center"/>
    </xf>
    <xf numFmtId="0" fontId="7" fillId="9" borderId="3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17" fillId="3" borderId="4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819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9"/>
  <sheetViews>
    <sheetView showGridLines="0" tabSelected="1" zoomScale="110" zoomScaleNormal="110" workbookViewId="0">
      <selection activeCell="B14" sqref="B14"/>
    </sheetView>
  </sheetViews>
  <sheetFormatPr baseColWidth="10" defaultColWidth="10.85546875" defaultRowHeight="11.25" customHeight="1" x14ac:dyDescent="0.25"/>
  <cols>
    <col min="1" max="1" width="36.140625" style="1" customWidth="1"/>
    <col min="2" max="2" width="19.42578125" style="1" customWidth="1"/>
    <col min="3" max="3" width="9.42578125" style="1" customWidth="1"/>
    <col min="4" max="4" width="18.7109375" style="1" customWidth="1"/>
    <col min="5" max="5" width="14.7109375" style="1" customWidth="1"/>
    <col min="6" max="6" width="15" style="1" bestFit="1" customWidth="1"/>
    <col min="7" max="254" width="10.85546875" style="1" customWidth="1"/>
  </cols>
  <sheetData>
    <row r="1" spans="1:6" ht="15" customHeight="1" x14ac:dyDescent="0.25">
      <c r="A1" s="59"/>
      <c r="B1" s="59"/>
      <c r="C1" s="59"/>
      <c r="D1" s="59"/>
      <c r="E1" s="59"/>
      <c r="F1" s="60"/>
    </row>
    <row r="2" spans="1:6" ht="15" customHeight="1" x14ac:dyDescent="0.25">
      <c r="A2" s="59"/>
      <c r="B2" s="59"/>
      <c r="C2" s="59"/>
      <c r="D2" s="59"/>
      <c r="E2" s="59"/>
      <c r="F2" s="60"/>
    </row>
    <row r="3" spans="1:6" ht="15" customHeight="1" x14ac:dyDescent="0.25">
      <c r="A3" s="59"/>
      <c r="B3" s="59"/>
      <c r="C3" s="59"/>
      <c r="D3" s="59"/>
      <c r="E3" s="59"/>
      <c r="F3" s="60"/>
    </row>
    <row r="4" spans="1:6" ht="15" customHeight="1" x14ac:dyDescent="0.25">
      <c r="A4" s="59"/>
      <c r="B4" s="59"/>
      <c r="C4" s="59"/>
      <c r="D4" s="59"/>
      <c r="E4" s="59"/>
      <c r="F4" s="60"/>
    </row>
    <row r="5" spans="1:6" ht="15" customHeight="1" x14ac:dyDescent="0.25">
      <c r="A5" s="59"/>
      <c r="B5" s="59"/>
      <c r="C5" s="59"/>
      <c r="D5" s="59"/>
      <c r="E5" s="59"/>
      <c r="F5" s="60"/>
    </row>
    <row r="6" spans="1:6" ht="15" customHeight="1" x14ac:dyDescent="0.25">
      <c r="A6" s="59"/>
      <c r="B6" s="59"/>
      <c r="C6" s="59"/>
      <c r="D6" s="59"/>
      <c r="E6" s="59"/>
      <c r="F6" s="60"/>
    </row>
    <row r="7" spans="1:6" ht="15" customHeight="1" x14ac:dyDescent="0.25">
      <c r="A7" s="59"/>
      <c r="B7" s="59"/>
      <c r="C7" s="59"/>
      <c r="D7" s="59"/>
      <c r="E7" s="59"/>
      <c r="F7" s="60"/>
    </row>
    <row r="8" spans="1:6" ht="15" customHeight="1" x14ac:dyDescent="0.25">
      <c r="A8" s="59"/>
      <c r="B8" s="59"/>
      <c r="C8" s="59"/>
      <c r="D8" s="59"/>
      <c r="E8" s="59"/>
      <c r="F8" s="60"/>
    </row>
    <row r="9" spans="1:6" ht="12" customHeight="1" x14ac:dyDescent="0.25">
      <c r="A9" s="61" t="s">
        <v>0</v>
      </c>
      <c r="B9" s="62" t="s">
        <v>56</v>
      </c>
      <c r="C9" s="63"/>
      <c r="D9" s="150" t="s">
        <v>58</v>
      </c>
      <c r="E9" s="151"/>
      <c r="F9" s="64">
        <v>22</v>
      </c>
    </row>
    <row r="10" spans="1:6" ht="19.5" customHeight="1" x14ac:dyDescent="0.25">
      <c r="A10" s="2" t="s">
        <v>118</v>
      </c>
      <c r="B10" s="49" t="s">
        <v>116</v>
      </c>
      <c r="C10" s="65"/>
      <c r="D10" s="148" t="s">
        <v>1</v>
      </c>
      <c r="E10" s="149"/>
      <c r="F10" s="50" t="s">
        <v>123</v>
      </c>
    </row>
    <row r="11" spans="1:6" ht="18" customHeight="1" x14ac:dyDescent="0.25">
      <c r="A11" s="2" t="s">
        <v>2</v>
      </c>
      <c r="B11" s="51" t="s">
        <v>3</v>
      </c>
      <c r="C11" s="65"/>
      <c r="D11" s="148" t="s">
        <v>59</v>
      </c>
      <c r="E11" s="149"/>
      <c r="F11" s="55">
        <f>2550*1.19</f>
        <v>3034.5</v>
      </c>
    </row>
    <row r="12" spans="1:6" ht="15" x14ac:dyDescent="0.25">
      <c r="A12" s="2" t="s">
        <v>4</v>
      </c>
      <c r="B12" s="52" t="s">
        <v>5</v>
      </c>
      <c r="C12" s="65"/>
      <c r="D12" s="57" t="s">
        <v>113</v>
      </c>
      <c r="E12" s="58"/>
      <c r="F12" s="53">
        <f>+F9*F11*100</f>
        <v>6675900</v>
      </c>
    </row>
    <row r="13" spans="1:6" ht="11.25" customHeight="1" x14ac:dyDescent="0.25">
      <c r="A13" s="2" t="s">
        <v>6</v>
      </c>
      <c r="B13" s="51" t="s">
        <v>126</v>
      </c>
      <c r="C13" s="65"/>
      <c r="D13" s="148" t="s">
        <v>7</v>
      </c>
      <c r="E13" s="149"/>
      <c r="F13" s="51" t="s">
        <v>57</v>
      </c>
    </row>
    <row r="14" spans="1:6" ht="13.5" customHeight="1" x14ac:dyDescent="0.25">
      <c r="A14" s="2" t="s">
        <v>8</v>
      </c>
      <c r="B14" s="51" t="s">
        <v>125</v>
      </c>
      <c r="C14" s="65"/>
      <c r="D14" s="148" t="s">
        <v>9</v>
      </c>
      <c r="E14" s="149"/>
      <c r="F14" s="51" t="s">
        <v>122</v>
      </c>
    </row>
    <row r="15" spans="1:6" ht="25.5" customHeight="1" x14ac:dyDescent="0.25">
      <c r="A15" s="2" t="s">
        <v>10</v>
      </c>
      <c r="B15" s="54" t="s">
        <v>124</v>
      </c>
      <c r="C15" s="65"/>
      <c r="D15" s="152" t="s">
        <v>11</v>
      </c>
      <c r="E15" s="153"/>
      <c r="F15" s="52" t="s">
        <v>114</v>
      </c>
    </row>
    <row r="16" spans="1:6" ht="12" customHeight="1" x14ac:dyDescent="0.25">
      <c r="A16" s="66"/>
      <c r="B16" s="67"/>
      <c r="C16" s="68"/>
      <c r="D16" s="69"/>
      <c r="E16" s="69"/>
      <c r="F16" s="70"/>
    </row>
    <row r="17" spans="1:6" ht="12" customHeight="1" x14ac:dyDescent="0.25">
      <c r="A17" s="154" t="s">
        <v>121</v>
      </c>
      <c r="B17" s="155"/>
      <c r="C17" s="155"/>
      <c r="D17" s="155"/>
      <c r="E17" s="155"/>
      <c r="F17" s="155"/>
    </row>
    <row r="18" spans="1:6" ht="12" customHeight="1" x14ac:dyDescent="0.25">
      <c r="A18" s="71"/>
      <c r="B18" s="72"/>
      <c r="C18" s="72"/>
      <c r="D18" s="72"/>
      <c r="E18" s="73"/>
      <c r="F18" s="73"/>
    </row>
    <row r="19" spans="1:6" ht="12" customHeight="1" x14ac:dyDescent="0.25">
      <c r="A19" s="74" t="s">
        <v>12</v>
      </c>
      <c r="B19" s="75"/>
      <c r="C19" s="76"/>
      <c r="D19" s="76"/>
      <c r="E19" s="76"/>
      <c r="F19" s="76"/>
    </row>
    <row r="20" spans="1:6" ht="24" customHeight="1" x14ac:dyDescent="0.25">
      <c r="A20" s="77" t="s">
        <v>13</v>
      </c>
      <c r="B20" s="77" t="s">
        <v>14</v>
      </c>
      <c r="C20" s="77" t="s">
        <v>15</v>
      </c>
      <c r="D20" s="77" t="s">
        <v>16</v>
      </c>
      <c r="E20" s="77" t="s">
        <v>17</v>
      </c>
      <c r="F20" s="77" t="s">
        <v>18</v>
      </c>
    </row>
    <row r="21" spans="1:6" ht="12.75" customHeight="1" x14ac:dyDescent="0.25">
      <c r="A21" s="78" t="s">
        <v>60</v>
      </c>
      <c r="B21" s="79" t="s">
        <v>19</v>
      </c>
      <c r="C21" s="80">
        <v>1.6</v>
      </c>
      <c r="D21" s="81" t="s">
        <v>61</v>
      </c>
      <c r="E21" s="144">
        <v>25000</v>
      </c>
      <c r="F21" s="137">
        <f t="shared" ref="F21:F29" si="0">(C21*E21)</f>
        <v>40000</v>
      </c>
    </row>
    <row r="22" spans="1:6" ht="12.75" customHeight="1" x14ac:dyDescent="0.25">
      <c r="A22" s="83" t="s">
        <v>62</v>
      </c>
      <c r="B22" s="84" t="s">
        <v>19</v>
      </c>
      <c r="C22" s="85">
        <v>5</v>
      </c>
      <c r="D22" s="86" t="s">
        <v>63</v>
      </c>
      <c r="E22" s="144">
        <v>25000</v>
      </c>
      <c r="F22" s="137">
        <f t="shared" si="0"/>
        <v>125000</v>
      </c>
    </row>
    <row r="23" spans="1:6" ht="23.25" customHeight="1" x14ac:dyDescent="0.25">
      <c r="A23" s="87" t="s">
        <v>64</v>
      </c>
      <c r="B23" s="84" t="s">
        <v>19</v>
      </c>
      <c r="C23" s="85">
        <v>2</v>
      </c>
      <c r="D23" s="86" t="s">
        <v>65</v>
      </c>
      <c r="E23" s="144">
        <v>25000</v>
      </c>
      <c r="F23" s="137">
        <f t="shared" si="0"/>
        <v>50000</v>
      </c>
    </row>
    <row r="24" spans="1:6" ht="12.75" customHeight="1" x14ac:dyDescent="0.25">
      <c r="A24" s="83" t="s">
        <v>66</v>
      </c>
      <c r="B24" s="84" t="s">
        <v>19</v>
      </c>
      <c r="C24" s="85">
        <v>3.3</v>
      </c>
      <c r="D24" s="86" t="s">
        <v>67</v>
      </c>
      <c r="E24" s="144">
        <v>25000</v>
      </c>
      <c r="F24" s="137">
        <f t="shared" si="0"/>
        <v>82500</v>
      </c>
    </row>
    <row r="25" spans="1:6" ht="12.75" customHeight="1" x14ac:dyDescent="0.25">
      <c r="A25" s="83" t="s">
        <v>68</v>
      </c>
      <c r="B25" s="84" t="s">
        <v>19</v>
      </c>
      <c r="C25" s="85">
        <v>3.3</v>
      </c>
      <c r="D25" s="86" t="s">
        <v>69</v>
      </c>
      <c r="E25" s="144">
        <v>25000</v>
      </c>
      <c r="F25" s="137">
        <f t="shared" si="0"/>
        <v>82500</v>
      </c>
    </row>
    <row r="26" spans="1:6" ht="12.75" customHeight="1" x14ac:dyDescent="0.25">
      <c r="A26" s="83" t="s">
        <v>70</v>
      </c>
      <c r="B26" s="84" t="s">
        <v>19</v>
      </c>
      <c r="C26" s="85">
        <v>4.0999999999999996</v>
      </c>
      <c r="D26" s="86" t="s">
        <v>23</v>
      </c>
      <c r="E26" s="143">
        <v>25000</v>
      </c>
      <c r="F26" s="137">
        <f t="shared" si="0"/>
        <v>102499.99999999999</v>
      </c>
    </row>
    <row r="27" spans="1:6" ht="12.75" customHeight="1" x14ac:dyDescent="0.25">
      <c r="A27" s="83" t="s">
        <v>71</v>
      </c>
      <c r="B27" s="84" t="s">
        <v>19</v>
      </c>
      <c r="C27" s="85">
        <v>38</v>
      </c>
      <c r="D27" s="86" t="s">
        <v>72</v>
      </c>
      <c r="E27" s="143">
        <v>25000</v>
      </c>
      <c r="F27" s="137">
        <f t="shared" si="0"/>
        <v>950000</v>
      </c>
    </row>
    <row r="28" spans="1:6" ht="36" customHeight="1" x14ac:dyDescent="0.25">
      <c r="A28" s="88" t="s">
        <v>73</v>
      </c>
      <c r="B28" s="89" t="s">
        <v>19</v>
      </c>
      <c r="C28" s="90">
        <v>3</v>
      </c>
      <c r="D28" s="91" t="s">
        <v>72</v>
      </c>
      <c r="E28" s="143">
        <v>25000</v>
      </c>
      <c r="F28" s="137">
        <f t="shared" si="0"/>
        <v>75000</v>
      </c>
    </row>
    <row r="29" spans="1:6" ht="15" x14ac:dyDescent="0.25">
      <c r="A29" s="88" t="s">
        <v>74</v>
      </c>
      <c r="B29" s="89" t="s">
        <v>19</v>
      </c>
      <c r="C29" s="90">
        <v>4</v>
      </c>
      <c r="D29" s="91" t="s">
        <v>75</v>
      </c>
      <c r="E29" s="144">
        <v>25000</v>
      </c>
      <c r="F29" s="137">
        <f t="shared" si="0"/>
        <v>100000</v>
      </c>
    </row>
    <row r="30" spans="1:6" ht="12.75" customHeight="1" x14ac:dyDescent="0.25">
      <c r="A30" s="8" t="s">
        <v>20</v>
      </c>
      <c r="B30" s="9"/>
      <c r="C30" s="9"/>
      <c r="D30" s="9"/>
      <c r="E30" s="138"/>
      <c r="F30" s="139">
        <f>SUM(F21:F29)</f>
        <v>1607500</v>
      </c>
    </row>
    <row r="31" spans="1:6" ht="12" customHeight="1" x14ac:dyDescent="0.25">
      <c r="A31" s="71"/>
      <c r="B31" s="73"/>
      <c r="C31" s="73"/>
      <c r="D31" s="73"/>
      <c r="E31" s="92"/>
      <c r="F31" s="92"/>
    </row>
    <row r="32" spans="1:6" ht="12" customHeight="1" x14ac:dyDescent="0.25">
      <c r="A32" s="93" t="s">
        <v>83</v>
      </c>
      <c r="B32" s="94"/>
      <c r="C32" s="95"/>
      <c r="D32" s="95"/>
      <c r="E32" s="96"/>
      <c r="F32" s="96"/>
    </row>
    <row r="33" spans="1:10" ht="24" customHeight="1" x14ac:dyDescent="0.25">
      <c r="A33" s="97" t="s">
        <v>13</v>
      </c>
      <c r="B33" s="97" t="s">
        <v>14</v>
      </c>
      <c r="C33" s="97" t="s">
        <v>76</v>
      </c>
      <c r="D33" s="97" t="s">
        <v>77</v>
      </c>
      <c r="E33" s="98" t="s">
        <v>78</v>
      </c>
      <c r="F33" s="97" t="s">
        <v>18</v>
      </c>
    </row>
    <row r="34" spans="1:10" ht="12" customHeight="1" x14ac:dyDescent="0.25">
      <c r="A34" s="99" t="s">
        <v>79</v>
      </c>
      <c r="B34" s="89" t="s">
        <v>80</v>
      </c>
      <c r="C34" s="100">
        <v>170</v>
      </c>
      <c r="D34" s="86" t="s">
        <v>81</v>
      </c>
      <c r="E34" s="145">
        <v>2500</v>
      </c>
      <c r="F34" s="140">
        <f>C34*E34</f>
        <v>425000</v>
      </c>
    </row>
    <row r="35" spans="1:10" ht="12" customHeight="1" x14ac:dyDescent="0.25">
      <c r="A35" s="99" t="s">
        <v>82</v>
      </c>
      <c r="B35" s="89" t="s">
        <v>29</v>
      </c>
      <c r="C35" s="100">
        <v>10</v>
      </c>
      <c r="D35" s="86" t="s">
        <v>69</v>
      </c>
      <c r="E35" s="145">
        <v>8000</v>
      </c>
      <c r="F35" s="140">
        <f>C35*E35</f>
        <v>80000</v>
      </c>
    </row>
    <row r="36" spans="1:10" ht="12" customHeight="1" x14ac:dyDescent="0.25">
      <c r="A36" s="10" t="s">
        <v>21</v>
      </c>
      <c r="B36" s="11"/>
      <c r="C36" s="11"/>
      <c r="D36" s="11"/>
      <c r="E36" s="141"/>
      <c r="F36" s="139">
        <f>SUM(F34:F35)</f>
        <v>505000</v>
      </c>
    </row>
    <row r="37" spans="1:10" ht="12" customHeight="1" x14ac:dyDescent="0.25">
      <c r="A37" s="101"/>
      <c r="B37" s="102"/>
      <c r="C37" s="102"/>
      <c r="D37" s="102"/>
      <c r="E37" s="103"/>
      <c r="F37" s="103"/>
    </row>
    <row r="38" spans="1:10" ht="12" customHeight="1" x14ac:dyDescent="0.25">
      <c r="A38" s="93" t="s">
        <v>22</v>
      </c>
      <c r="B38" s="94"/>
      <c r="C38" s="95"/>
      <c r="D38" s="95"/>
      <c r="E38" s="96"/>
      <c r="F38" s="96"/>
    </row>
    <row r="39" spans="1:10" ht="24" customHeight="1" x14ac:dyDescent="0.25">
      <c r="A39" s="97" t="s">
        <v>13</v>
      </c>
      <c r="B39" s="97" t="s">
        <v>14</v>
      </c>
      <c r="C39" s="97" t="s">
        <v>15</v>
      </c>
      <c r="D39" s="97" t="s">
        <v>16</v>
      </c>
      <c r="E39" s="98" t="s">
        <v>17</v>
      </c>
      <c r="F39" s="97" t="s">
        <v>18</v>
      </c>
    </row>
    <row r="40" spans="1:10" ht="12.75" customHeight="1" x14ac:dyDescent="0.25">
      <c r="A40" s="3" t="s">
        <v>84</v>
      </c>
      <c r="B40" s="6"/>
      <c r="C40" s="7"/>
      <c r="D40" s="4"/>
      <c r="E40" s="5"/>
      <c r="F40" s="5"/>
    </row>
    <row r="41" spans="1:10" ht="12.75" customHeight="1" x14ac:dyDescent="0.25">
      <c r="A41" s="10" t="s">
        <v>24</v>
      </c>
      <c r="B41" s="11"/>
      <c r="C41" s="11"/>
      <c r="D41" s="11"/>
      <c r="E41" s="12"/>
      <c r="F41" s="13">
        <f>SUM(F40:F40)</f>
        <v>0</v>
      </c>
    </row>
    <row r="42" spans="1:10" ht="12" customHeight="1" x14ac:dyDescent="0.25">
      <c r="A42" s="101"/>
      <c r="B42" s="102"/>
      <c r="C42" s="102"/>
      <c r="D42" s="102"/>
      <c r="E42" s="103"/>
      <c r="F42" s="103"/>
    </row>
    <row r="43" spans="1:10" ht="12" customHeight="1" x14ac:dyDescent="0.25">
      <c r="A43" s="93" t="s">
        <v>25</v>
      </c>
      <c r="B43" s="94"/>
      <c r="C43" s="95"/>
      <c r="D43" s="95"/>
      <c r="E43" s="96"/>
      <c r="F43" s="96"/>
    </row>
    <row r="44" spans="1:10" ht="24" customHeight="1" x14ac:dyDescent="0.25">
      <c r="A44" s="98" t="s">
        <v>26</v>
      </c>
      <c r="B44" s="98" t="s">
        <v>27</v>
      </c>
      <c r="C44" s="98" t="s">
        <v>28</v>
      </c>
      <c r="D44" s="98" t="s">
        <v>16</v>
      </c>
      <c r="E44" s="98" t="s">
        <v>17</v>
      </c>
      <c r="F44" s="98" t="s">
        <v>18</v>
      </c>
      <c r="J44" s="48"/>
    </row>
    <row r="45" spans="1:10" ht="12.75" customHeight="1" x14ac:dyDescent="0.25">
      <c r="A45" s="104" t="s">
        <v>85</v>
      </c>
      <c r="B45" s="105"/>
      <c r="C45" s="106"/>
      <c r="D45" s="107"/>
      <c r="E45" s="106"/>
      <c r="F45" s="106"/>
      <c r="J45" s="48"/>
    </row>
    <row r="46" spans="1:10" ht="12.75" customHeight="1" x14ac:dyDescent="0.25">
      <c r="A46" s="83" t="s">
        <v>86</v>
      </c>
      <c r="B46" s="79" t="s">
        <v>29</v>
      </c>
      <c r="C46" s="82">
        <v>600</v>
      </c>
      <c r="D46" s="81" t="s">
        <v>63</v>
      </c>
      <c r="E46" s="143">
        <v>732</v>
      </c>
      <c r="F46" s="137">
        <f>(C46*E46)</f>
        <v>439200</v>
      </c>
    </row>
    <row r="47" spans="1:10" ht="12.75" customHeight="1" x14ac:dyDescent="0.25">
      <c r="A47" s="83" t="s">
        <v>87</v>
      </c>
      <c r="B47" s="79" t="s">
        <v>29</v>
      </c>
      <c r="C47" s="82">
        <v>400</v>
      </c>
      <c r="D47" s="81" t="s">
        <v>65</v>
      </c>
      <c r="E47" s="143">
        <v>732</v>
      </c>
      <c r="F47" s="137">
        <f>(C47*E47)</f>
        <v>292800</v>
      </c>
    </row>
    <row r="48" spans="1:10" ht="12.75" customHeight="1" x14ac:dyDescent="0.25">
      <c r="A48" s="83" t="s">
        <v>88</v>
      </c>
      <c r="B48" s="79" t="s">
        <v>29</v>
      </c>
      <c r="C48" s="82">
        <v>25</v>
      </c>
      <c r="D48" s="81" t="s">
        <v>89</v>
      </c>
      <c r="E48" s="143">
        <v>2890</v>
      </c>
      <c r="F48" s="137">
        <f>(C48*E48)</f>
        <v>72250</v>
      </c>
    </row>
    <row r="49" spans="1:6" ht="12.75" customHeight="1" x14ac:dyDescent="0.25">
      <c r="A49" s="83" t="s">
        <v>90</v>
      </c>
      <c r="B49" s="79" t="s">
        <v>91</v>
      </c>
      <c r="C49" s="82">
        <v>2</v>
      </c>
      <c r="D49" s="81" t="s">
        <v>65</v>
      </c>
      <c r="E49" s="143">
        <v>24900</v>
      </c>
      <c r="F49" s="137">
        <f>(C49*E49)</f>
        <v>49800</v>
      </c>
    </row>
    <row r="50" spans="1:6" ht="12.75" customHeight="1" x14ac:dyDescent="0.25">
      <c r="A50" s="104" t="s">
        <v>92</v>
      </c>
      <c r="B50" s="105"/>
      <c r="C50" s="108"/>
      <c r="D50" s="107"/>
      <c r="E50" s="143"/>
      <c r="F50" s="142"/>
    </row>
    <row r="51" spans="1:6" ht="12.75" customHeight="1" x14ac:dyDescent="0.25">
      <c r="A51" s="83" t="s">
        <v>93</v>
      </c>
      <c r="B51" s="79" t="s">
        <v>94</v>
      </c>
      <c r="C51" s="82">
        <v>20</v>
      </c>
      <c r="D51" s="81" t="s">
        <v>23</v>
      </c>
      <c r="E51" s="143">
        <v>12500</v>
      </c>
      <c r="F51" s="137">
        <f>(C51*E51)</f>
        <v>250000</v>
      </c>
    </row>
    <row r="52" spans="1:6" ht="12.75" customHeight="1" x14ac:dyDescent="0.25">
      <c r="A52" s="104" t="s">
        <v>95</v>
      </c>
      <c r="B52" s="79"/>
      <c r="C52" s="109"/>
      <c r="D52" s="81"/>
      <c r="E52" s="143"/>
      <c r="F52" s="137"/>
    </row>
    <row r="53" spans="1:6" ht="12.75" customHeight="1" x14ac:dyDescent="0.25">
      <c r="A53" s="83" t="s">
        <v>96</v>
      </c>
      <c r="B53" s="79" t="s">
        <v>94</v>
      </c>
      <c r="C53" s="82">
        <v>5</v>
      </c>
      <c r="D53" s="81" t="s">
        <v>65</v>
      </c>
      <c r="E53" s="143">
        <v>1600</v>
      </c>
      <c r="F53" s="137">
        <f>(C53*E53)</f>
        <v>8000</v>
      </c>
    </row>
    <row r="54" spans="1:6" ht="12.75" customHeight="1" x14ac:dyDescent="0.25">
      <c r="A54" s="83" t="s">
        <v>97</v>
      </c>
      <c r="B54" s="79" t="s">
        <v>94</v>
      </c>
      <c r="C54" s="82">
        <v>5</v>
      </c>
      <c r="D54" s="81" t="s">
        <v>65</v>
      </c>
      <c r="E54" s="143">
        <v>2500</v>
      </c>
      <c r="F54" s="137">
        <f>(C54*E54)</f>
        <v>12500</v>
      </c>
    </row>
    <row r="55" spans="1:6" ht="12.75" customHeight="1" x14ac:dyDescent="0.25">
      <c r="A55" s="104" t="s">
        <v>98</v>
      </c>
      <c r="B55" s="79"/>
      <c r="C55" s="109"/>
      <c r="D55" s="81"/>
      <c r="E55" s="143"/>
      <c r="F55" s="137"/>
    </row>
    <row r="56" spans="1:6" ht="12.75" customHeight="1" x14ac:dyDescent="0.25">
      <c r="A56" s="110" t="s">
        <v>99</v>
      </c>
      <c r="B56" s="79" t="s">
        <v>100</v>
      </c>
      <c r="C56" s="82">
        <v>400</v>
      </c>
      <c r="D56" s="81" t="s">
        <v>101</v>
      </c>
      <c r="E56" s="143">
        <v>820</v>
      </c>
      <c r="F56" s="137">
        <f>(C56*E56)</f>
        <v>328000</v>
      </c>
    </row>
    <row r="57" spans="1:6" ht="12.75" customHeight="1" x14ac:dyDescent="0.25">
      <c r="A57" s="83" t="s">
        <v>102</v>
      </c>
      <c r="B57" s="79" t="s">
        <v>103</v>
      </c>
      <c r="C57" s="111">
        <v>1</v>
      </c>
      <c r="D57" s="81" t="s">
        <v>104</v>
      </c>
      <c r="E57" s="143">
        <v>23000</v>
      </c>
      <c r="F57" s="137">
        <f>(C57*E57)</f>
        <v>23000</v>
      </c>
    </row>
    <row r="58" spans="1:6" ht="12.75" customHeight="1" x14ac:dyDescent="0.25">
      <c r="A58" s="104" t="s">
        <v>105</v>
      </c>
      <c r="B58" s="105"/>
      <c r="C58" s="108"/>
      <c r="D58" s="107"/>
      <c r="E58" s="143"/>
      <c r="F58" s="142"/>
    </row>
    <row r="59" spans="1:6" ht="12.75" customHeight="1" x14ac:dyDescent="0.25">
      <c r="A59" s="112" t="s">
        <v>106</v>
      </c>
      <c r="B59" s="89" t="s">
        <v>91</v>
      </c>
      <c r="C59" s="90">
        <v>2</v>
      </c>
      <c r="D59" s="91" t="s">
        <v>69</v>
      </c>
      <c r="E59" s="143">
        <v>6500</v>
      </c>
      <c r="F59" s="140">
        <f>(C59*E59)</f>
        <v>13000</v>
      </c>
    </row>
    <row r="60" spans="1:6" ht="13.5" customHeight="1" x14ac:dyDescent="0.25">
      <c r="A60" s="10" t="s">
        <v>30</v>
      </c>
      <c r="B60" s="11"/>
      <c r="C60" s="11"/>
      <c r="D60" s="11"/>
      <c r="E60" s="141"/>
      <c r="F60" s="139">
        <f>SUM(F45:F59)</f>
        <v>1488550</v>
      </c>
    </row>
    <row r="61" spans="1:6" ht="12" customHeight="1" x14ac:dyDescent="0.25">
      <c r="A61" s="101"/>
      <c r="B61" s="102"/>
      <c r="C61" s="102"/>
      <c r="D61" s="113"/>
      <c r="E61" s="103"/>
      <c r="F61" s="103"/>
    </row>
    <row r="62" spans="1:6" ht="12" customHeight="1" x14ac:dyDescent="0.25">
      <c r="A62" s="93" t="s">
        <v>31</v>
      </c>
      <c r="B62" s="94"/>
      <c r="C62" s="95"/>
      <c r="D62" s="95"/>
      <c r="E62" s="96"/>
      <c r="F62" s="96"/>
    </row>
    <row r="63" spans="1:6" ht="24" customHeight="1" x14ac:dyDescent="0.25">
      <c r="A63" s="114" t="s">
        <v>32</v>
      </c>
      <c r="B63" s="115" t="s">
        <v>27</v>
      </c>
      <c r="C63" s="115" t="s">
        <v>28</v>
      </c>
      <c r="D63" s="114" t="s">
        <v>16</v>
      </c>
      <c r="E63" s="115" t="s">
        <v>17</v>
      </c>
      <c r="F63" s="114" t="s">
        <v>18</v>
      </c>
    </row>
    <row r="64" spans="1:6" ht="12.75" customHeight="1" x14ac:dyDescent="0.25">
      <c r="A64" s="116" t="s">
        <v>117</v>
      </c>
      <c r="B64" s="117" t="s">
        <v>94</v>
      </c>
      <c r="C64" s="118">
        <v>4</v>
      </c>
      <c r="D64" s="119" t="s">
        <v>120</v>
      </c>
      <c r="E64" s="120">
        <v>150000</v>
      </c>
      <c r="F64" s="121">
        <f>+E64*C64</f>
        <v>600000</v>
      </c>
    </row>
    <row r="65" spans="1:6" ht="12.75" customHeight="1" x14ac:dyDescent="0.25">
      <c r="A65" s="116" t="s">
        <v>115</v>
      </c>
      <c r="B65" s="117" t="s">
        <v>91</v>
      </c>
      <c r="C65" s="118">
        <v>480</v>
      </c>
      <c r="D65" s="119" t="s">
        <v>107</v>
      </c>
      <c r="E65" s="120">
        <v>910</v>
      </c>
      <c r="F65" s="121">
        <f>C65*E65</f>
        <v>436800</v>
      </c>
    </row>
    <row r="66" spans="1:6" ht="13.5" customHeight="1" x14ac:dyDescent="0.25">
      <c r="A66" s="122" t="s">
        <v>33</v>
      </c>
      <c r="B66" s="123"/>
      <c r="C66" s="123"/>
      <c r="D66" s="123"/>
      <c r="E66" s="124"/>
      <c r="F66" s="125">
        <f>SUM(F64:F65)</f>
        <v>1036800</v>
      </c>
    </row>
    <row r="67" spans="1:6" ht="12" customHeight="1" x14ac:dyDescent="0.25">
      <c r="A67" s="126"/>
      <c r="B67" s="126"/>
      <c r="C67" s="126"/>
      <c r="D67" s="126"/>
      <c r="E67" s="127"/>
      <c r="F67" s="127"/>
    </row>
    <row r="68" spans="1:6" ht="12" customHeight="1" x14ac:dyDescent="0.25">
      <c r="A68" s="128" t="s">
        <v>34</v>
      </c>
      <c r="B68" s="129"/>
      <c r="C68" s="129"/>
      <c r="D68" s="129"/>
      <c r="E68" s="129"/>
      <c r="F68" s="130">
        <f>F30+ F36+F41+F60+F66</f>
        <v>4637850</v>
      </c>
    </row>
    <row r="69" spans="1:6" ht="12" customHeight="1" x14ac:dyDescent="0.25">
      <c r="A69" s="131" t="s">
        <v>35</v>
      </c>
      <c r="B69" s="132"/>
      <c r="C69" s="132"/>
      <c r="D69" s="132"/>
      <c r="E69" s="132"/>
      <c r="F69" s="133">
        <f>F68*0.05</f>
        <v>231892.5</v>
      </c>
    </row>
    <row r="70" spans="1:6" ht="12" customHeight="1" x14ac:dyDescent="0.25">
      <c r="A70" s="134" t="s">
        <v>36</v>
      </c>
      <c r="B70" s="135"/>
      <c r="C70" s="135"/>
      <c r="D70" s="135"/>
      <c r="E70" s="135"/>
      <c r="F70" s="136">
        <f>F69+F68</f>
        <v>4869742.5</v>
      </c>
    </row>
    <row r="71" spans="1:6" ht="12" customHeight="1" x14ac:dyDescent="0.25">
      <c r="A71" s="131" t="s">
        <v>37</v>
      </c>
      <c r="B71" s="132"/>
      <c r="C71" s="132"/>
      <c r="D71" s="132"/>
      <c r="E71" s="132"/>
      <c r="F71" s="133">
        <f>F12</f>
        <v>6675900</v>
      </c>
    </row>
    <row r="72" spans="1:6" ht="12" customHeight="1" x14ac:dyDescent="0.25">
      <c r="A72" s="25" t="s">
        <v>38</v>
      </c>
      <c r="B72" s="26"/>
      <c r="C72" s="26"/>
      <c r="D72" s="26"/>
      <c r="E72" s="26"/>
      <c r="F72" s="27">
        <f>F71-F70</f>
        <v>1806157.5</v>
      </c>
    </row>
    <row r="73" spans="1:6" ht="12" customHeight="1" x14ac:dyDescent="0.25">
      <c r="A73" s="23" t="s">
        <v>39</v>
      </c>
      <c r="B73" s="24"/>
      <c r="C73" s="24"/>
      <c r="D73" s="24"/>
      <c r="E73" s="24"/>
      <c r="F73" s="20"/>
    </row>
    <row r="74" spans="1:6" ht="12.75" customHeight="1" x14ac:dyDescent="0.25">
      <c r="A74" s="28"/>
      <c r="B74" s="24"/>
      <c r="C74" s="24"/>
      <c r="D74" s="24"/>
      <c r="E74" s="24"/>
      <c r="F74" s="20"/>
    </row>
    <row r="75" spans="1:6" ht="12" customHeight="1" x14ac:dyDescent="0.25">
      <c r="A75" s="56" t="s">
        <v>40</v>
      </c>
      <c r="B75" s="22"/>
      <c r="C75" s="22"/>
      <c r="D75" s="22"/>
      <c r="E75" s="22"/>
      <c r="F75" s="20"/>
    </row>
    <row r="76" spans="1:6" ht="12" customHeight="1" x14ac:dyDescent="0.25">
      <c r="A76" s="39" t="s">
        <v>41</v>
      </c>
      <c r="B76" s="22"/>
      <c r="C76" s="22"/>
      <c r="D76" s="22"/>
      <c r="E76" s="22"/>
      <c r="F76" s="20"/>
    </row>
    <row r="77" spans="1:6" ht="12" customHeight="1" x14ac:dyDescent="0.25">
      <c r="A77" s="39" t="s">
        <v>42</v>
      </c>
      <c r="B77" s="22"/>
      <c r="C77" s="22"/>
      <c r="D77" s="22"/>
      <c r="E77" s="22"/>
      <c r="F77" s="20"/>
    </row>
    <row r="78" spans="1:6" ht="12" customHeight="1" x14ac:dyDescent="0.25">
      <c r="A78" s="39" t="s">
        <v>43</v>
      </c>
      <c r="B78" s="22"/>
      <c r="C78" s="22"/>
      <c r="D78" s="22"/>
      <c r="E78" s="22"/>
      <c r="F78" s="20"/>
    </row>
    <row r="79" spans="1:6" ht="12" customHeight="1" x14ac:dyDescent="0.25">
      <c r="A79" s="39" t="s">
        <v>44</v>
      </c>
      <c r="B79" s="22"/>
      <c r="C79" s="22"/>
      <c r="D79" s="22"/>
      <c r="E79" s="22"/>
      <c r="F79" s="20"/>
    </row>
    <row r="80" spans="1:6" ht="12" customHeight="1" x14ac:dyDescent="0.25">
      <c r="A80" s="39" t="s">
        <v>45</v>
      </c>
      <c r="B80" s="22"/>
      <c r="C80" s="22"/>
      <c r="D80" s="22"/>
      <c r="E80" s="22"/>
      <c r="F80" s="20"/>
    </row>
    <row r="81" spans="1:6" ht="12" customHeight="1" x14ac:dyDescent="0.25">
      <c r="A81" s="39" t="s">
        <v>46</v>
      </c>
      <c r="B81" s="22"/>
      <c r="C81" s="22"/>
      <c r="D81" s="22"/>
      <c r="E81" s="22"/>
      <c r="F81" s="20"/>
    </row>
    <row r="82" spans="1:6" ht="12" customHeight="1" x14ac:dyDescent="0.25">
      <c r="A82" s="39" t="s">
        <v>112</v>
      </c>
      <c r="B82" s="22"/>
      <c r="C82" s="22"/>
      <c r="D82" s="22"/>
      <c r="E82" s="22"/>
      <c r="F82" s="20"/>
    </row>
    <row r="83" spans="1:6" ht="12" customHeight="1" x14ac:dyDescent="0.25">
      <c r="A83" s="39" t="s">
        <v>119</v>
      </c>
      <c r="B83" s="22"/>
      <c r="C83" s="22"/>
      <c r="D83" s="22"/>
      <c r="E83" s="22"/>
      <c r="F83" s="20"/>
    </row>
    <row r="84" spans="1:6" ht="12.75" customHeight="1" x14ac:dyDescent="0.25">
      <c r="A84" s="38"/>
      <c r="B84" s="22"/>
      <c r="C84" s="22"/>
      <c r="D84" s="22"/>
      <c r="E84" s="22"/>
      <c r="F84" s="20"/>
    </row>
    <row r="85" spans="1:6" ht="15" customHeight="1" thickBot="1" x14ac:dyDescent="0.3">
      <c r="A85" s="146" t="s">
        <v>47</v>
      </c>
      <c r="B85" s="147"/>
      <c r="C85" s="37"/>
      <c r="D85" s="14"/>
      <c r="E85" s="14"/>
      <c r="F85" s="20"/>
    </row>
    <row r="86" spans="1:6" ht="12" customHeight="1" x14ac:dyDescent="0.25">
      <c r="A86" s="30" t="s">
        <v>32</v>
      </c>
      <c r="B86" s="15" t="s">
        <v>48</v>
      </c>
      <c r="C86" s="31" t="s">
        <v>49</v>
      </c>
      <c r="D86" s="14"/>
      <c r="E86" s="14"/>
      <c r="F86" s="20"/>
    </row>
    <row r="87" spans="1:6" ht="12" customHeight="1" x14ac:dyDescent="0.25">
      <c r="A87" s="32" t="s">
        <v>50</v>
      </c>
      <c r="B87" s="16">
        <f>F30</f>
        <v>1607500</v>
      </c>
      <c r="C87" s="33">
        <f>(B87/B93)</f>
        <v>0.33009958945467854</v>
      </c>
      <c r="D87" s="14"/>
      <c r="E87" s="14"/>
      <c r="F87" s="20"/>
    </row>
    <row r="88" spans="1:6" ht="12" customHeight="1" x14ac:dyDescent="0.25">
      <c r="A88" s="32" t="s">
        <v>108</v>
      </c>
      <c r="B88" s="16">
        <f>F36</f>
        <v>505000</v>
      </c>
      <c r="C88" s="33">
        <f>B88/B93</f>
        <v>0.10370158175714629</v>
      </c>
      <c r="D88" s="14"/>
      <c r="E88" s="14"/>
      <c r="F88" s="20"/>
    </row>
    <row r="89" spans="1:6" ht="12" customHeight="1" x14ac:dyDescent="0.25">
      <c r="A89" s="32" t="s">
        <v>51</v>
      </c>
      <c r="B89" s="16">
        <f>F41</f>
        <v>0</v>
      </c>
      <c r="C89" s="33">
        <f>(B89/B93)</f>
        <v>0</v>
      </c>
      <c r="D89" s="14"/>
      <c r="E89" s="14"/>
      <c r="F89" s="20"/>
    </row>
    <row r="90" spans="1:6" ht="12" customHeight="1" x14ac:dyDescent="0.25">
      <c r="A90" s="32" t="s">
        <v>26</v>
      </c>
      <c r="B90" s="16">
        <f>F60</f>
        <v>1488550</v>
      </c>
      <c r="C90" s="33">
        <f>(B90/B93)</f>
        <v>0.30567324658336659</v>
      </c>
      <c r="D90" s="14"/>
      <c r="E90" s="14"/>
      <c r="F90" s="20"/>
    </row>
    <row r="91" spans="1:6" ht="12" customHeight="1" x14ac:dyDescent="0.25">
      <c r="A91" s="32" t="s">
        <v>52</v>
      </c>
      <c r="B91" s="17">
        <f>F66</f>
        <v>1036800</v>
      </c>
      <c r="C91" s="33">
        <f>(B91/B93)</f>
        <v>0.21290653458576095</v>
      </c>
      <c r="D91" s="19"/>
      <c r="E91" s="19"/>
      <c r="F91" s="20"/>
    </row>
    <row r="92" spans="1:6" ht="12" customHeight="1" x14ac:dyDescent="0.25">
      <c r="A92" s="32" t="s">
        <v>53</v>
      </c>
      <c r="B92" s="17">
        <f>F69</f>
        <v>231892.5</v>
      </c>
      <c r="C92" s="33">
        <f>(B92/B93)</f>
        <v>4.7619047619047616E-2</v>
      </c>
      <c r="D92" s="19"/>
      <c r="E92" s="19"/>
      <c r="F92" s="20"/>
    </row>
    <row r="93" spans="1:6" ht="12.75" customHeight="1" thickBot="1" x14ac:dyDescent="0.3">
      <c r="A93" s="34" t="s">
        <v>54</v>
      </c>
      <c r="B93" s="35">
        <f>SUM(B87:B92)</f>
        <v>4869742.5</v>
      </c>
      <c r="C93" s="36">
        <f>SUM(C87:C92)</f>
        <v>1</v>
      </c>
      <c r="D93" s="19"/>
      <c r="E93" s="19"/>
      <c r="F93" s="20"/>
    </row>
    <row r="94" spans="1:6" ht="12" customHeight="1" x14ac:dyDescent="0.25">
      <c r="A94" s="28"/>
      <c r="B94" s="24"/>
      <c r="C94" s="24"/>
      <c r="D94" s="24"/>
      <c r="E94" s="24"/>
      <c r="F94" s="20"/>
    </row>
    <row r="95" spans="1:6" ht="12.75" customHeight="1" x14ac:dyDescent="0.25">
      <c r="A95" s="29"/>
      <c r="B95" s="24"/>
      <c r="C95" s="24"/>
      <c r="D95" s="24"/>
      <c r="E95" s="24"/>
      <c r="F95" s="20"/>
    </row>
    <row r="96" spans="1:6" ht="12" customHeight="1" thickBot="1" x14ac:dyDescent="0.3">
      <c r="A96" s="41"/>
      <c r="B96" s="42" t="s">
        <v>110</v>
      </c>
      <c r="C96" s="43"/>
      <c r="D96" s="44"/>
      <c r="E96" s="18"/>
      <c r="F96" s="20"/>
    </row>
    <row r="97" spans="1:6" ht="12" customHeight="1" x14ac:dyDescent="0.25">
      <c r="A97" s="45" t="s">
        <v>109</v>
      </c>
      <c r="B97" s="46">
        <v>17</v>
      </c>
      <c r="C97" s="46">
        <v>22</v>
      </c>
      <c r="D97" s="47">
        <v>27</v>
      </c>
      <c r="E97" s="40"/>
      <c r="F97" s="21"/>
    </row>
    <row r="98" spans="1:6" ht="12" customHeight="1" thickBot="1" x14ac:dyDescent="0.3">
      <c r="A98" s="34" t="s">
        <v>111</v>
      </c>
      <c r="B98" s="35">
        <f>($F70/100/B97)</f>
        <v>2864.5544117647059</v>
      </c>
      <c r="C98" s="35">
        <f t="shared" ref="C98:D98" si="1">($F70/100/C97)</f>
        <v>2213.5193181818181</v>
      </c>
      <c r="D98" s="35">
        <f t="shared" si="1"/>
        <v>1803.6083333333333</v>
      </c>
      <c r="E98" s="40"/>
      <c r="F98" s="21"/>
    </row>
    <row r="99" spans="1:6" ht="15.6" customHeight="1" x14ac:dyDescent="0.25">
      <c r="A99" s="39" t="s">
        <v>55</v>
      </c>
      <c r="B99" s="22"/>
      <c r="C99" s="22"/>
      <c r="D99" s="22"/>
      <c r="E99" s="22"/>
      <c r="F99" s="22"/>
    </row>
  </sheetData>
  <mergeCells count="8">
    <mergeCell ref="A85:B85"/>
    <mergeCell ref="D13:E13"/>
    <mergeCell ref="D11:E11"/>
    <mergeCell ref="D10:E10"/>
    <mergeCell ref="D9:E9"/>
    <mergeCell ref="D14:E14"/>
    <mergeCell ref="D15:E15"/>
    <mergeCell ref="A17:F17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ignoredErrors>
    <ignoredError sqref="F3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 riego</vt:lpstr>
      <vt:lpstr>'Apicola riego'!Área_de_impresión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2022-06-20T12:12:21Z</cp:lastPrinted>
  <dcterms:created xsi:type="dcterms:W3CDTF">2020-11-27T12:49:26Z</dcterms:created>
  <dcterms:modified xsi:type="dcterms:W3CDTF">2022-06-22T14:58:46Z</dcterms:modified>
</cp:coreProperties>
</file>