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ANCAGUA 3\"/>
    </mc:Choice>
  </mc:AlternateContent>
  <bookViews>
    <workbookView xWindow="0" yWindow="0" windowWidth="19200" windowHeight="7050"/>
  </bookViews>
  <sheets>
    <sheet name="Miel" sheetId="1" r:id="rId1"/>
  </sheets>
  <definedNames>
    <definedName name="_xlnm.Print_Area" localSheetId="0">Miel!$B$2:$G$84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12" i="1"/>
  <c r="G46" i="1"/>
  <c r="F45" i="1"/>
  <c r="F40" i="1"/>
  <c r="G11" i="1"/>
  <c r="G45" i="1" l="1"/>
  <c r="G44" i="1"/>
  <c r="G43" i="1"/>
  <c r="G42" i="1"/>
  <c r="G41" i="1"/>
  <c r="G40" i="1"/>
  <c r="G39" i="1"/>
  <c r="G24" i="1"/>
  <c r="G23" i="1"/>
  <c r="G22" i="1"/>
  <c r="G25" i="1" s="1"/>
  <c r="G47" i="1" l="1"/>
  <c r="G57" i="1"/>
  <c r="G52" i="1"/>
  <c r="C76" i="1" s="1"/>
  <c r="C75" i="1" l="1"/>
  <c r="G35" i="1"/>
  <c r="C74" i="1" s="1"/>
  <c r="C72" i="1"/>
  <c r="G30" i="1" l="1"/>
  <c r="G54" i="1" s="1"/>
  <c r="G55" i="1" l="1"/>
  <c r="G56" i="1" l="1"/>
  <c r="G58" i="1" s="1"/>
  <c r="C77" i="1"/>
  <c r="C83" i="1" l="1"/>
  <c r="C78" i="1"/>
  <c r="D77" i="1" s="1"/>
  <c r="D83" i="1"/>
  <c r="E83" i="1"/>
  <c r="D75" i="1" l="1"/>
  <c r="D72" i="1"/>
  <c r="D74" i="1"/>
  <c r="D76" i="1"/>
  <c r="D78" i="1" l="1"/>
</calcChain>
</file>

<file path=xl/sharedStrings.xml><?xml version="1.0" encoding="utf-8"?>
<sst xmlns="http://schemas.openxmlformats.org/spreadsheetml/2006/main" count="130" uniqueCount="94">
  <si>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</si>
  <si>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</si>
  <si>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</si>
  <si>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</si>
  <si>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</si>
  <si>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</si>
  <si>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</si>
  <si>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</si>
  <si>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</si>
  <si>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</si>
  <si>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</si>
  <si>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</si>
  <si>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</si>
  <si>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</si>
  <si>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</si>
  <si>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</si>
  <si>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</si>
  <si>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</si>
  <si>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</si>
  <si>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</si>
  <si>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</si>
  <si>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</si>
  <si>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</si>
  <si>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</si>
  <si>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</si>
  <si>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</si>
  <si>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</si>
  <si>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</si>
  <si>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</si>
  <si>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</si>
  <si>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</si>
  <si>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</si>
  <si>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</si>
  <si>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</si>
  <si>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</si>
  <si>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</si>
  <si>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</si>
  <si>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</si>
  <si>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</si>
  <si>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</si>
  <si>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</si>
  <si>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</si>
  <si>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</si>
  <si>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</si>
  <si>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</si>
  <si>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</si>
  <si>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</si>
  <si>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</si>
  <si>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</si>
  <si>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</si>
  <si>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</si>
  <si>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NIVEL TECNOLOGICO</t>
  </si>
  <si>
    <t>REGION</t>
  </si>
  <si>
    <t>AREA</t>
  </si>
  <si>
    <t>Septiembre</t>
  </si>
  <si>
    <t>PRECIO ESPERADO ($/KG)</t>
  </si>
  <si>
    <t>2.  Precio de Insumos corresponde a  precios  colocados en el predio del agricultor.</t>
  </si>
  <si>
    <t>3. Precio esperado por ventas corresponde a precio colocado en el domicilio del agricultor.</t>
  </si>
  <si>
    <t>Rendimiento (Un/hà)</t>
  </si>
  <si>
    <t>Costo unitario ($/Un) (*)</t>
  </si>
  <si>
    <t>MIEL</t>
  </si>
  <si>
    <t>Multiflora</t>
  </si>
  <si>
    <t>Medio</t>
  </si>
  <si>
    <t>Lib. B. O'Higgins</t>
  </si>
  <si>
    <t xml:space="preserve">Enero  </t>
  </si>
  <si>
    <t>SEQUIA - FALTA DE FLORA</t>
  </si>
  <si>
    <t>RENDIMIENTO (Kg / 20 colmenas.)</t>
  </si>
  <si>
    <t>Mercado exportación</t>
  </si>
  <si>
    <t>Mar</t>
  </si>
  <si>
    <t>Manejo de apiario (2 inspecciones/mes)</t>
  </si>
  <si>
    <t>Mayo - Agosto</t>
  </si>
  <si>
    <t>Cosecha</t>
  </si>
  <si>
    <t>Diciembre - marzo</t>
  </si>
  <si>
    <t>Pegado de cera al marco</t>
  </si>
  <si>
    <t>Reparación y mantención de materiales</t>
  </si>
  <si>
    <t>Un</t>
  </si>
  <si>
    <t>Mayo - Septiembre</t>
  </si>
  <si>
    <t>Clavos</t>
  </si>
  <si>
    <t>Cambio de reinas</t>
  </si>
  <si>
    <t>un</t>
  </si>
  <si>
    <t>Tablas 10 x 1"</t>
  </si>
  <si>
    <t>Alambre 0,5 mm</t>
  </si>
  <si>
    <t>Azúcar</t>
  </si>
  <si>
    <t>Estampado de cera (10 % de cera)</t>
  </si>
  <si>
    <t>Centrífuga (10 % de miel)</t>
  </si>
  <si>
    <t>Marzo</t>
  </si>
  <si>
    <t>$/ 20 colmenas</t>
  </si>
  <si>
    <t>ESCENARIOS COSTO UNITARIO  ($/Kg)</t>
  </si>
  <si>
    <t>(*): Este valor representa el valor mìnimo de venta del producto con Iva Incluido</t>
  </si>
  <si>
    <t xml:space="preserve">Unidad </t>
  </si>
  <si>
    <t>Amivar</t>
  </si>
  <si>
    <t>Rancagua</t>
  </si>
  <si>
    <t>todas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</si>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</sst>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sz val="9"/>
      <color theme="1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166" fontId="19" fillId="0" borderId="19" applyFont="0" applyFill="0" applyBorder="0" applyAlignment="0" applyProtection="0"/>
  </cellStyleXfs>
  <cellXfs count="15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4" fontId="1" fillId="6" borderId="30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4" fillId="8" borderId="32" xfId="0" applyNumberFormat="1" applyFont="1" applyFill="1" applyBorder="1" applyAlignment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8" borderId="35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0" fontId="12" fillId="8" borderId="52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3" fontId="2" fillId="2" borderId="13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vertical="center" wrapText="1"/>
    </xf>
    <xf numFmtId="0" fontId="2" fillId="2" borderId="57" xfId="0" applyFont="1" applyFill="1" applyBorder="1" applyAlignment="1">
      <alignment wrapText="1"/>
    </xf>
    <xf numFmtId="49" fontId="4" fillId="2" borderId="55" xfId="0" applyNumberFormat="1" applyFont="1" applyFill="1" applyBorder="1" applyAlignment="1">
      <alignment vertical="center" wrapText="1"/>
    </xf>
    <xf numFmtId="0" fontId="18" fillId="0" borderId="55" xfId="0" applyFont="1" applyFill="1" applyBorder="1" applyAlignment="1">
      <alignment wrapText="1"/>
    </xf>
    <xf numFmtId="0" fontId="18" fillId="0" borderId="55" xfId="0" applyFont="1" applyFill="1" applyBorder="1" applyAlignment="1">
      <alignment horizontal="center" wrapText="1"/>
    </xf>
    <xf numFmtId="3" fontId="18" fillId="0" borderId="55" xfId="1" applyNumberFormat="1" applyFont="1" applyFill="1" applyBorder="1" applyAlignment="1">
      <alignment horizontal="center" wrapText="1"/>
    </xf>
    <xf numFmtId="0" fontId="18" fillId="0" borderId="55" xfId="0" applyFont="1" applyFill="1" applyBorder="1"/>
    <xf numFmtId="0" fontId="18" fillId="0" borderId="55" xfId="0" applyFont="1" applyFill="1" applyBorder="1" applyAlignment="1">
      <alignment horizontal="center"/>
    </xf>
    <xf numFmtId="49" fontId="7" fillId="3" borderId="58" xfId="0" applyNumberFormat="1" applyFont="1" applyFill="1" applyBorder="1" applyAlignment="1">
      <alignment vertical="center"/>
    </xf>
    <xf numFmtId="0" fontId="7" fillId="3" borderId="58" xfId="0" applyFont="1" applyFill="1" applyBorder="1" applyAlignment="1">
      <alignment horizontal="center" vertical="center"/>
    </xf>
    <xf numFmtId="0" fontId="7" fillId="3" borderId="58" xfId="0" applyFont="1" applyFill="1" applyBorder="1" applyAlignment="1">
      <alignment vertical="center"/>
    </xf>
    <xf numFmtId="3" fontId="7" fillId="3" borderId="58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horizontal="center" vertical="center"/>
    </xf>
    <xf numFmtId="165" fontId="12" fillId="8" borderId="37" xfId="0" applyNumberFormat="1" applyFont="1" applyFill="1" applyBorder="1" applyAlignment="1">
      <alignment horizontal="center" vertical="center"/>
    </xf>
    <xf numFmtId="0" fontId="20" fillId="0" borderId="59" xfId="0" applyFont="1" applyFill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10" borderId="59" xfId="0" applyFont="1" applyFill="1" applyBorder="1" applyAlignment="1">
      <alignment horizontal="center" vertical="center"/>
    </xf>
    <xf numFmtId="49" fontId="20" fillId="0" borderId="59" xfId="0" applyNumberFormat="1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 wrapText="1"/>
    </xf>
    <xf numFmtId="3" fontId="20" fillId="0" borderId="59" xfId="0" applyNumberFormat="1" applyFont="1" applyBorder="1" applyAlignment="1">
      <alignment horizontal="center" vertical="center"/>
    </xf>
    <xf numFmtId="17" fontId="20" fillId="0" borderId="59" xfId="0" applyNumberFormat="1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 wrapText="1"/>
    </xf>
    <xf numFmtId="3" fontId="18" fillId="0" borderId="55" xfId="1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vertical="center" wrapText="1"/>
    </xf>
    <xf numFmtId="0" fontId="18" fillId="0" borderId="55" xfId="0" applyFont="1" applyFill="1" applyBorder="1" applyAlignment="1">
      <alignment vertical="center"/>
    </xf>
    <xf numFmtId="49" fontId="17" fillId="9" borderId="38" xfId="0" applyNumberFormat="1" applyFont="1" applyFill="1" applyBorder="1" applyAlignment="1">
      <alignment vertical="center"/>
    </xf>
    <xf numFmtId="0" fontId="12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3" xfId="0" applyNumberFormat="1" applyFont="1" applyFill="1" applyBorder="1" applyAlignment="1">
      <alignment horizontal="center" vertical="center" wrapText="1"/>
    </xf>
    <xf numFmtId="49" fontId="4" fillId="2" borderId="54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center" vertical="center"/>
    </xf>
  </cellXfs>
  <cellStyles count="2"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6</xdr:col>
      <xdr:colOff>1216024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543675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workbookViewId="0">
      <selection activeCell="E50" sqref="E50"/>
    </sheetView>
  </sheetViews>
  <sheetFormatPr baseColWidth="10" defaultColWidth="10.85546875" defaultRowHeight="11.25" customHeight="1"/>
  <cols>
    <col min="1" max="1" width="4.42578125" style="1" customWidth="1"/>
    <col min="2" max="2" width="22.5703125" style="1" customWidth="1"/>
    <col min="3" max="3" width="19.42578125" style="1" customWidth="1"/>
    <col min="4" max="4" width="9.42578125" style="1" customWidth="1"/>
    <col min="5" max="5" width="16.5703125" style="1" customWidth="1"/>
    <col min="6" max="6" width="12.42578125" style="1" customWidth="1"/>
    <col min="7" max="7" width="18.28515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108" t="s">
        <v>0</v>
      </c>
      <c r="C9" s="123" t="s">
        <v>60</v>
      </c>
      <c r="D9" s="6"/>
      <c r="E9" s="143" t="s">
        <v>66</v>
      </c>
      <c r="F9" s="144"/>
      <c r="G9" s="127">
        <v>400</v>
      </c>
    </row>
    <row r="10" spans="1:7" ht="21.75" customHeight="1">
      <c r="A10" s="61"/>
      <c r="B10" s="110" t="s">
        <v>1</v>
      </c>
      <c r="C10" s="124" t="s">
        <v>61</v>
      </c>
      <c r="D10" s="107"/>
      <c r="E10" s="141" t="s">
        <v>2</v>
      </c>
      <c r="F10" s="142"/>
      <c r="G10" s="128" t="s">
        <v>68</v>
      </c>
    </row>
    <row r="11" spans="1:7" ht="18" customHeight="1">
      <c r="A11" s="61"/>
      <c r="B11" s="110" t="s">
        <v>51</v>
      </c>
      <c r="C11" s="123" t="s">
        <v>62</v>
      </c>
      <c r="D11" s="107"/>
      <c r="E11" s="141" t="s">
        <v>55</v>
      </c>
      <c r="F11" s="142"/>
      <c r="G11" s="127">
        <f>3000*1.19</f>
        <v>3570</v>
      </c>
    </row>
    <row r="12" spans="1:7" ht="16.5" customHeight="1">
      <c r="A12" s="61"/>
      <c r="B12" s="110" t="s">
        <v>52</v>
      </c>
      <c r="C12" s="123" t="s">
        <v>63</v>
      </c>
      <c r="D12" s="107"/>
      <c r="E12" s="149" t="s">
        <v>3</v>
      </c>
      <c r="F12" s="150"/>
      <c r="G12" s="127">
        <f>G9*G11</f>
        <v>1428000</v>
      </c>
    </row>
    <row r="13" spans="1:7" ht="27" customHeight="1">
      <c r="A13" s="61"/>
      <c r="B13" s="110" t="s">
        <v>53</v>
      </c>
      <c r="C13" s="122" t="s">
        <v>91</v>
      </c>
      <c r="D13" s="107"/>
      <c r="E13" s="139" t="s">
        <v>4</v>
      </c>
      <c r="F13" s="140"/>
      <c r="G13" s="126" t="s">
        <v>67</v>
      </c>
    </row>
    <row r="14" spans="1:7" ht="13.5" customHeight="1">
      <c r="A14" s="61"/>
      <c r="B14" s="110" t="s">
        <v>5</v>
      </c>
      <c r="C14" s="124" t="s">
        <v>92</v>
      </c>
      <c r="D14" s="107"/>
      <c r="E14" s="139" t="s">
        <v>6</v>
      </c>
      <c r="F14" s="140"/>
      <c r="G14" s="128" t="s">
        <v>64</v>
      </c>
    </row>
    <row r="15" spans="1:7" ht="25.5" customHeight="1">
      <c r="A15" s="61"/>
      <c r="B15" s="110" t="s">
        <v>7</v>
      </c>
      <c r="C15" s="125" t="s">
        <v>93</v>
      </c>
      <c r="D15" s="107"/>
      <c r="E15" s="145" t="s">
        <v>8</v>
      </c>
      <c r="F15" s="146"/>
      <c r="G15" s="126" t="s">
        <v>65</v>
      </c>
    </row>
    <row r="16" spans="1:7" ht="12" customHeight="1">
      <c r="A16" s="2"/>
      <c r="B16" s="109"/>
      <c r="C16" s="7"/>
      <c r="D16" s="8"/>
      <c r="E16" s="9"/>
      <c r="F16" s="9"/>
      <c r="G16" s="10"/>
    </row>
    <row r="17" spans="1:255" ht="12" customHeight="1">
      <c r="A17" s="11"/>
      <c r="B17" s="147" t="s">
        <v>9</v>
      </c>
      <c r="C17" s="148"/>
      <c r="D17" s="148"/>
      <c r="E17" s="148"/>
      <c r="F17" s="148"/>
      <c r="G17" s="148"/>
    </row>
    <row r="18" spans="1:255" ht="12" customHeight="1">
      <c r="A18" s="2"/>
      <c r="B18" s="12"/>
      <c r="C18" s="13"/>
      <c r="D18" s="13"/>
      <c r="E18" s="13"/>
      <c r="F18" s="14"/>
      <c r="G18" s="14"/>
    </row>
    <row r="19" spans="1:255" ht="12" customHeight="1">
      <c r="A19" s="5"/>
      <c r="B19" s="15" t="s">
        <v>10</v>
      </c>
      <c r="C19" s="16"/>
      <c r="D19" s="17"/>
      <c r="E19" s="17"/>
      <c r="F19" s="17"/>
      <c r="G19" s="17"/>
    </row>
    <row r="20" spans="1:255" ht="24" customHeight="1">
      <c r="A20" s="11"/>
      <c r="B20" s="18" t="s">
        <v>11</v>
      </c>
      <c r="C20" s="18" t="s">
        <v>12</v>
      </c>
      <c r="D20" s="18" t="s">
        <v>13</v>
      </c>
      <c r="E20" s="18" t="s">
        <v>14</v>
      </c>
      <c r="F20" s="18" t="s">
        <v>15</v>
      </c>
      <c r="G20" s="18" t="s">
        <v>16</v>
      </c>
    </row>
    <row r="21" spans="1:255" s="133" customFormat="1" ht="24">
      <c r="A21" s="129"/>
      <c r="B21" s="130" t="s">
        <v>69</v>
      </c>
      <c r="C21" s="130" t="s">
        <v>17</v>
      </c>
      <c r="D21" s="130">
        <v>6</v>
      </c>
      <c r="E21" s="130" t="s">
        <v>70</v>
      </c>
      <c r="F21" s="131">
        <v>22000</v>
      </c>
      <c r="G21" s="131">
        <f>F21*D21</f>
        <v>132000</v>
      </c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  <c r="DL21" s="132"/>
      <c r="DM21" s="132"/>
      <c r="DN21" s="132"/>
      <c r="DO21" s="132"/>
      <c r="DP21" s="132"/>
      <c r="DQ21" s="132"/>
      <c r="DR21" s="132"/>
      <c r="DS21" s="132"/>
      <c r="DT21" s="132"/>
      <c r="DU21" s="132"/>
      <c r="DV21" s="132"/>
      <c r="DW21" s="132"/>
      <c r="DX21" s="132"/>
      <c r="DY21" s="132"/>
      <c r="DZ21" s="132"/>
      <c r="EA21" s="132"/>
      <c r="EB21" s="132"/>
      <c r="EC21" s="132"/>
      <c r="ED21" s="132"/>
      <c r="EE21" s="132"/>
      <c r="EF21" s="132"/>
      <c r="EG21" s="132"/>
      <c r="EH21" s="132"/>
      <c r="EI21" s="132"/>
      <c r="EJ21" s="132"/>
      <c r="EK21" s="132"/>
      <c r="EL21" s="132"/>
      <c r="EM21" s="132"/>
      <c r="EN21" s="132"/>
      <c r="EO21" s="132"/>
      <c r="EP21" s="132"/>
      <c r="EQ21" s="132"/>
      <c r="ER21" s="132"/>
      <c r="ES21" s="132"/>
      <c r="ET21" s="132"/>
      <c r="EU21" s="132"/>
      <c r="EV21" s="132"/>
      <c r="EW21" s="132"/>
      <c r="EX21" s="132"/>
      <c r="EY21" s="132"/>
      <c r="EZ21" s="132"/>
      <c r="FA21" s="132"/>
      <c r="FB21" s="132"/>
      <c r="FC21" s="132"/>
      <c r="FD21" s="132"/>
      <c r="FE21" s="132"/>
      <c r="FF21" s="132"/>
      <c r="FG21" s="132"/>
      <c r="FH21" s="132"/>
      <c r="FI21" s="132"/>
      <c r="FJ21" s="132"/>
      <c r="FK21" s="132"/>
      <c r="FL21" s="132"/>
      <c r="FM21" s="132"/>
      <c r="FN21" s="132"/>
      <c r="FO21" s="132"/>
      <c r="FP21" s="132"/>
      <c r="FQ21" s="132"/>
      <c r="FR21" s="132"/>
      <c r="FS21" s="132"/>
      <c r="FT21" s="132"/>
      <c r="FU21" s="132"/>
      <c r="FV21" s="132"/>
      <c r="FW21" s="132"/>
      <c r="FX21" s="132"/>
      <c r="FY21" s="132"/>
      <c r="FZ21" s="132"/>
      <c r="GA21" s="132"/>
      <c r="GB21" s="132"/>
      <c r="GC21" s="132"/>
      <c r="GD21" s="132"/>
      <c r="GE21" s="132"/>
      <c r="GF21" s="132"/>
      <c r="GG21" s="132"/>
      <c r="GH21" s="132"/>
      <c r="GI21" s="132"/>
      <c r="GJ21" s="132"/>
      <c r="GK21" s="132"/>
      <c r="GL21" s="132"/>
      <c r="GM21" s="132"/>
      <c r="GN21" s="132"/>
      <c r="GO21" s="132"/>
      <c r="GP21" s="132"/>
      <c r="GQ21" s="132"/>
      <c r="GR21" s="132"/>
      <c r="GS21" s="132"/>
      <c r="GT21" s="132"/>
      <c r="GU21" s="132"/>
      <c r="GV21" s="132"/>
      <c r="GW21" s="132"/>
      <c r="GX21" s="132"/>
      <c r="GY21" s="132"/>
      <c r="GZ21" s="132"/>
      <c r="HA21" s="132"/>
      <c r="HB21" s="132"/>
      <c r="HC21" s="132"/>
      <c r="HD21" s="132"/>
      <c r="HE21" s="132"/>
      <c r="HF21" s="132"/>
      <c r="HG21" s="132"/>
      <c r="HH21" s="132"/>
      <c r="HI21" s="132"/>
      <c r="HJ21" s="132"/>
      <c r="HK21" s="132"/>
      <c r="HL21" s="132"/>
      <c r="HM21" s="132"/>
      <c r="HN21" s="132"/>
      <c r="HO21" s="132"/>
      <c r="HP21" s="132"/>
      <c r="HQ21" s="132"/>
      <c r="HR21" s="132"/>
      <c r="HS21" s="132"/>
      <c r="HT21" s="132"/>
      <c r="HU21" s="132"/>
      <c r="HV21" s="132"/>
      <c r="HW21" s="132"/>
      <c r="HX21" s="132"/>
      <c r="HY21" s="132"/>
      <c r="HZ21" s="132"/>
      <c r="IA21" s="132"/>
      <c r="IB21" s="132"/>
      <c r="IC21" s="132"/>
      <c r="ID21" s="132"/>
      <c r="IE21" s="132"/>
      <c r="IF21" s="132"/>
      <c r="IG21" s="132"/>
      <c r="IH21" s="132"/>
      <c r="II21" s="132"/>
      <c r="IJ21" s="132"/>
      <c r="IK21" s="132"/>
      <c r="IL21" s="132"/>
      <c r="IM21" s="132"/>
      <c r="IN21" s="132"/>
      <c r="IO21" s="132"/>
      <c r="IP21" s="132"/>
      <c r="IQ21" s="132"/>
      <c r="IR21" s="132"/>
      <c r="IS21" s="132"/>
      <c r="IT21" s="132"/>
      <c r="IU21" s="132"/>
    </row>
    <row r="22" spans="1:255" s="133" customFormat="1" ht="15">
      <c r="A22" s="129"/>
      <c r="B22" s="130" t="s">
        <v>71</v>
      </c>
      <c r="C22" s="130" t="s">
        <v>17</v>
      </c>
      <c r="D22" s="130">
        <v>3</v>
      </c>
      <c r="E22" s="130" t="s">
        <v>72</v>
      </c>
      <c r="F22" s="131">
        <v>22000</v>
      </c>
      <c r="G22" s="131">
        <f t="shared" ref="G22:G24" si="0">F22*D22</f>
        <v>66000</v>
      </c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132"/>
      <c r="DR22" s="132"/>
      <c r="DS22" s="132"/>
      <c r="DT22" s="132"/>
      <c r="DU22" s="132"/>
      <c r="DV22" s="132"/>
      <c r="DW22" s="132"/>
      <c r="DX22" s="132"/>
      <c r="DY22" s="132"/>
      <c r="DZ22" s="132"/>
      <c r="EA22" s="132"/>
      <c r="EB22" s="132"/>
      <c r="EC22" s="132"/>
      <c r="ED22" s="132"/>
      <c r="EE22" s="132"/>
      <c r="EF22" s="132"/>
      <c r="EG22" s="132"/>
      <c r="EH22" s="132"/>
      <c r="EI22" s="132"/>
      <c r="EJ22" s="132"/>
      <c r="EK22" s="132"/>
      <c r="EL22" s="132"/>
      <c r="EM22" s="132"/>
      <c r="EN22" s="132"/>
      <c r="EO22" s="132"/>
      <c r="EP22" s="132"/>
      <c r="EQ22" s="132"/>
      <c r="ER22" s="132"/>
      <c r="ES22" s="132"/>
      <c r="ET22" s="132"/>
      <c r="EU22" s="132"/>
      <c r="EV22" s="132"/>
      <c r="EW22" s="132"/>
      <c r="EX22" s="132"/>
      <c r="EY22" s="132"/>
      <c r="EZ22" s="132"/>
      <c r="FA22" s="132"/>
      <c r="FB22" s="132"/>
      <c r="FC22" s="132"/>
      <c r="FD22" s="132"/>
      <c r="FE22" s="132"/>
      <c r="FF22" s="132"/>
      <c r="FG22" s="132"/>
      <c r="FH22" s="132"/>
      <c r="FI22" s="132"/>
      <c r="FJ22" s="132"/>
      <c r="FK22" s="132"/>
      <c r="FL22" s="132"/>
      <c r="FM22" s="132"/>
      <c r="FN22" s="132"/>
      <c r="FO22" s="132"/>
      <c r="FP22" s="132"/>
      <c r="FQ22" s="132"/>
      <c r="FR22" s="132"/>
      <c r="FS22" s="132"/>
      <c r="FT22" s="132"/>
      <c r="FU22" s="132"/>
      <c r="FV22" s="132"/>
      <c r="FW22" s="132"/>
      <c r="FX22" s="132"/>
      <c r="FY22" s="132"/>
      <c r="FZ22" s="132"/>
      <c r="GA22" s="132"/>
      <c r="GB22" s="132"/>
      <c r="GC22" s="132"/>
      <c r="GD22" s="132"/>
      <c r="GE22" s="132"/>
      <c r="GF22" s="132"/>
      <c r="GG22" s="132"/>
      <c r="GH22" s="132"/>
      <c r="GI22" s="132"/>
      <c r="GJ22" s="132"/>
      <c r="GK22" s="132"/>
      <c r="GL22" s="132"/>
      <c r="GM22" s="132"/>
      <c r="GN22" s="132"/>
      <c r="GO22" s="132"/>
      <c r="GP22" s="132"/>
      <c r="GQ22" s="132"/>
      <c r="GR22" s="132"/>
      <c r="GS22" s="132"/>
      <c r="GT22" s="132"/>
      <c r="GU22" s="132"/>
      <c r="GV22" s="132"/>
      <c r="GW22" s="132"/>
      <c r="GX22" s="132"/>
      <c r="GY22" s="132"/>
      <c r="GZ22" s="132"/>
      <c r="HA22" s="132"/>
      <c r="HB22" s="132"/>
      <c r="HC22" s="132"/>
      <c r="HD22" s="132"/>
      <c r="HE22" s="132"/>
      <c r="HF22" s="132"/>
      <c r="HG22" s="132"/>
      <c r="HH22" s="132"/>
      <c r="HI22" s="132"/>
      <c r="HJ22" s="132"/>
      <c r="HK22" s="132"/>
      <c r="HL22" s="132"/>
      <c r="HM22" s="132"/>
      <c r="HN22" s="132"/>
      <c r="HO22" s="132"/>
      <c r="HP22" s="132"/>
      <c r="HQ22" s="132"/>
      <c r="HR22" s="132"/>
      <c r="HS22" s="132"/>
      <c r="HT22" s="132"/>
      <c r="HU22" s="132"/>
      <c r="HV22" s="132"/>
      <c r="HW22" s="132"/>
      <c r="HX22" s="132"/>
      <c r="HY22" s="132"/>
      <c r="HZ22" s="132"/>
      <c r="IA22" s="132"/>
      <c r="IB22" s="132"/>
      <c r="IC22" s="132"/>
      <c r="ID22" s="132"/>
      <c r="IE22" s="132"/>
      <c r="IF22" s="132"/>
      <c r="IG22" s="132"/>
      <c r="IH22" s="132"/>
      <c r="II22" s="132"/>
      <c r="IJ22" s="132"/>
      <c r="IK22" s="132"/>
      <c r="IL22" s="132"/>
      <c r="IM22" s="132"/>
      <c r="IN22" s="132"/>
      <c r="IO22" s="132"/>
      <c r="IP22" s="132"/>
      <c r="IQ22" s="132"/>
      <c r="IR22" s="132"/>
      <c r="IS22" s="132"/>
      <c r="IT22" s="132"/>
      <c r="IU22" s="132"/>
    </row>
    <row r="23" spans="1:255" ht="15">
      <c r="A23" s="11"/>
      <c r="B23" s="134" t="s">
        <v>73</v>
      </c>
      <c r="C23" s="112" t="s">
        <v>17</v>
      </c>
      <c r="D23" s="112">
        <v>1</v>
      </c>
      <c r="E23" s="130" t="s">
        <v>54</v>
      </c>
      <c r="F23" s="131">
        <v>22000</v>
      </c>
      <c r="G23" s="131">
        <f t="shared" si="0"/>
        <v>22000</v>
      </c>
    </row>
    <row r="24" spans="1:255" ht="24">
      <c r="A24" s="11"/>
      <c r="B24" s="130" t="s">
        <v>74</v>
      </c>
      <c r="C24" s="112" t="s">
        <v>17</v>
      </c>
      <c r="D24" s="130">
        <v>2</v>
      </c>
      <c r="E24" s="130" t="s">
        <v>70</v>
      </c>
      <c r="F24" s="131">
        <v>22000</v>
      </c>
      <c r="G24" s="131">
        <f t="shared" si="0"/>
        <v>44000</v>
      </c>
    </row>
    <row r="25" spans="1:255" ht="12.75" customHeight="1">
      <c r="A25" s="11"/>
      <c r="B25" s="19" t="s">
        <v>18</v>
      </c>
      <c r="C25" s="20"/>
      <c r="D25" s="20"/>
      <c r="E25" s="20"/>
      <c r="F25" s="21"/>
      <c r="G25" s="22">
        <f>SUM(G21:G24)</f>
        <v>264000</v>
      </c>
    </row>
    <row r="26" spans="1:255" ht="14.25" customHeight="1">
      <c r="A26" s="11"/>
      <c r="B26" s="12"/>
      <c r="C26" s="14"/>
      <c r="D26" s="14"/>
      <c r="E26" s="14"/>
      <c r="F26" s="23"/>
      <c r="G26" s="23"/>
    </row>
    <row r="27" spans="1:255" ht="12.75" customHeight="1">
      <c r="A27" s="11"/>
      <c r="B27" s="24" t="s">
        <v>19</v>
      </c>
      <c r="C27" s="25"/>
      <c r="D27" s="26"/>
      <c r="E27" s="26"/>
      <c r="F27" s="27"/>
      <c r="G27" s="27"/>
    </row>
    <row r="28" spans="1:255" ht="25.5" customHeight="1">
      <c r="A28" s="5"/>
      <c r="B28" s="28" t="s">
        <v>11</v>
      </c>
      <c r="C28" s="29" t="s">
        <v>12</v>
      </c>
      <c r="D28" s="29" t="s">
        <v>13</v>
      </c>
      <c r="E28" s="28" t="s">
        <v>14</v>
      </c>
      <c r="F28" s="29" t="s">
        <v>15</v>
      </c>
      <c r="G28" s="28" t="s">
        <v>16</v>
      </c>
    </row>
    <row r="29" spans="1:255" ht="12" customHeight="1">
      <c r="A29" s="2"/>
      <c r="B29" s="30"/>
      <c r="C29" s="31"/>
      <c r="D29" s="31"/>
      <c r="E29" s="31"/>
      <c r="F29" s="105"/>
      <c r="G29" s="105"/>
    </row>
    <row r="30" spans="1:255" ht="12" customHeight="1">
      <c r="A30" s="5"/>
      <c r="B30" s="32" t="s">
        <v>20</v>
      </c>
      <c r="C30" s="33"/>
      <c r="D30" s="33"/>
      <c r="E30" s="33"/>
      <c r="F30" s="34"/>
      <c r="G30" s="106">
        <f>SUM(G29)</f>
        <v>0</v>
      </c>
    </row>
    <row r="31" spans="1:255" ht="15.75" customHeight="1">
      <c r="A31" s="5"/>
      <c r="B31" s="35"/>
      <c r="C31" s="36"/>
      <c r="D31" s="36"/>
      <c r="E31" s="36"/>
      <c r="F31" s="37"/>
      <c r="G31" s="37"/>
      <c r="K31" s="104"/>
    </row>
    <row r="32" spans="1:255" ht="12.75" customHeight="1">
      <c r="A32" s="11"/>
      <c r="B32" s="24" t="s">
        <v>21</v>
      </c>
      <c r="C32" s="25"/>
      <c r="D32" s="26"/>
      <c r="E32" s="26"/>
      <c r="F32" s="27"/>
      <c r="G32" s="27"/>
      <c r="K32" s="104"/>
    </row>
    <row r="33" spans="1:7" ht="21" customHeight="1">
      <c r="A33" s="11"/>
      <c r="B33" s="38" t="s">
        <v>11</v>
      </c>
      <c r="C33" s="38" t="s">
        <v>12</v>
      </c>
      <c r="D33" s="38" t="s">
        <v>13</v>
      </c>
      <c r="E33" s="38" t="s">
        <v>14</v>
      </c>
      <c r="F33" s="39" t="s">
        <v>15</v>
      </c>
      <c r="G33" s="38" t="s">
        <v>16</v>
      </c>
    </row>
    <row r="34" spans="1:7" ht="12.75" customHeight="1">
      <c r="A34" s="11"/>
      <c r="B34" s="111"/>
      <c r="C34" s="112"/>
      <c r="D34" s="112"/>
      <c r="E34" s="112"/>
      <c r="F34" s="113"/>
      <c r="G34" s="113"/>
    </row>
    <row r="35" spans="1:7" ht="12" customHeight="1">
      <c r="A35" s="61"/>
      <c r="B35" s="116" t="s">
        <v>22</v>
      </c>
      <c r="C35" s="117"/>
      <c r="D35" s="117"/>
      <c r="E35" s="117"/>
      <c r="F35" s="118"/>
      <c r="G35" s="119">
        <f>SUM(G34:G34)</f>
        <v>0</v>
      </c>
    </row>
    <row r="36" spans="1:7" ht="12" customHeight="1">
      <c r="A36" s="61"/>
      <c r="B36" s="35"/>
      <c r="C36" s="36"/>
      <c r="D36" s="36"/>
      <c r="E36" s="36"/>
      <c r="F36" s="37"/>
      <c r="G36" s="37"/>
    </row>
    <row r="37" spans="1:7" ht="12.75" customHeight="1">
      <c r="A37" s="61"/>
      <c r="B37" s="24" t="s">
        <v>23</v>
      </c>
      <c r="C37" s="25"/>
      <c r="D37" s="26"/>
      <c r="E37" s="26"/>
      <c r="F37" s="27"/>
      <c r="G37" s="27"/>
    </row>
    <row r="38" spans="1:7" ht="12" customHeight="1">
      <c r="A38" s="61"/>
      <c r="B38" s="39" t="s">
        <v>24</v>
      </c>
      <c r="C38" s="39" t="s">
        <v>25</v>
      </c>
      <c r="D38" s="39" t="s">
        <v>26</v>
      </c>
      <c r="E38" s="39" t="s">
        <v>14</v>
      </c>
      <c r="F38" s="39" t="s">
        <v>15</v>
      </c>
      <c r="G38" s="39" t="s">
        <v>16</v>
      </c>
    </row>
    <row r="39" spans="1:7" ht="12" customHeight="1">
      <c r="A39" s="61"/>
      <c r="B39" s="136" t="s">
        <v>77</v>
      </c>
      <c r="C39" s="130" t="s">
        <v>27</v>
      </c>
      <c r="D39" s="130">
        <v>1</v>
      </c>
      <c r="E39" s="130" t="s">
        <v>76</v>
      </c>
      <c r="F39" s="131">
        <v>1200</v>
      </c>
      <c r="G39" s="131">
        <f t="shared" ref="G39:G45" si="1">F39*D39</f>
        <v>1200</v>
      </c>
    </row>
    <row r="40" spans="1:7" ht="12" customHeight="1">
      <c r="A40" s="61"/>
      <c r="B40" s="136" t="s">
        <v>78</v>
      </c>
      <c r="C40" s="130" t="s">
        <v>79</v>
      </c>
      <c r="D40" s="130">
        <v>4</v>
      </c>
      <c r="E40" s="130" t="s">
        <v>76</v>
      </c>
      <c r="F40" s="131">
        <f>9000*1.19</f>
        <v>10710</v>
      </c>
      <c r="G40" s="131">
        <f t="shared" si="1"/>
        <v>42840</v>
      </c>
    </row>
    <row r="41" spans="1:7" ht="12" customHeight="1">
      <c r="A41" s="61"/>
      <c r="B41" s="136" t="s">
        <v>80</v>
      </c>
      <c r="C41" s="130" t="s">
        <v>75</v>
      </c>
      <c r="D41" s="130">
        <v>4</v>
      </c>
      <c r="E41" s="130" t="s">
        <v>76</v>
      </c>
      <c r="F41" s="131">
        <v>2560</v>
      </c>
      <c r="G41" s="131">
        <f t="shared" si="1"/>
        <v>10240</v>
      </c>
    </row>
    <row r="42" spans="1:7" ht="12.75" customHeight="1">
      <c r="A42" s="61"/>
      <c r="B42" s="136" t="s">
        <v>81</v>
      </c>
      <c r="C42" s="130" t="s">
        <v>27</v>
      </c>
      <c r="D42" s="130">
        <v>0.2</v>
      </c>
      <c r="E42" s="130" t="s">
        <v>76</v>
      </c>
      <c r="F42" s="131">
        <v>8780</v>
      </c>
      <c r="G42" s="131">
        <f t="shared" si="1"/>
        <v>1756</v>
      </c>
    </row>
    <row r="43" spans="1:7" ht="25.5" customHeight="1">
      <c r="A43" s="61"/>
      <c r="B43" s="135" t="s">
        <v>90</v>
      </c>
      <c r="C43" s="130" t="s">
        <v>75</v>
      </c>
      <c r="D43" s="130">
        <v>80</v>
      </c>
      <c r="E43" s="130" t="s">
        <v>76</v>
      </c>
      <c r="F43" s="131">
        <v>550</v>
      </c>
      <c r="G43" s="131">
        <f t="shared" si="1"/>
        <v>44000</v>
      </c>
    </row>
    <row r="44" spans="1:7" ht="12" customHeight="1">
      <c r="A44" s="61"/>
      <c r="B44" s="136" t="s">
        <v>82</v>
      </c>
      <c r="C44" s="130" t="s">
        <v>27</v>
      </c>
      <c r="D44" s="130">
        <v>100</v>
      </c>
      <c r="E44" s="130" t="s">
        <v>76</v>
      </c>
      <c r="F44" s="131">
        <v>720</v>
      </c>
      <c r="G44" s="131">
        <f t="shared" si="1"/>
        <v>72000</v>
      </c>
    </row>
    <row r="45" spans="1:7" ht="23.1" customHeight="1">
      <c r="A45" s="61"/>
      <c r="B45" s="135" t="s">
        <v>83</v>
      </c>
      <c r="C45" s="130" t="s">
        <v>89</v>
      </c>
      <c r="D45" s="130">
        <v>14</v>
      </c>
      <c r="E45" s="130" t="s">
        <v>76</v>
      </c>
      <c r="F45" s="131">
        <f>700*1.19</f>
        <v>833</v>
      </c>
      <c r="G45" s="131">
        <f t="shared" si="1"/>
        <v>11662</v>
      </c>
    </row>
    <row r="46" spans="1:7" ht="14.45" customHeight="1">
      <c r="A46" s="61"/>
      <c r="B46" s="135" t="s">
        <v>84</v>
      </c>
      <c r="C46" s="130" t="s">
        <v>27</v>
      </c>
      <c r="D46" s="130">
        <v>400</v>
      </c>
      <c r="E46" s="130" t="s">
        <v>85</v>
      </c>
      <c r="F46" s="131">
        <v>360</v>
      </c>
      <c r="G46" s="131">
        <f>F46*D46</f>
        <v>144000</v>
      </c>
    </row>
    <row r="47" spans="1:7" ht="11.25" customHeight="1">
      <c r="B47" s="40" t="s">
        <v>28</v>
      </c>
      <c r="C47" s="41"/>
      <c r="D47" s="41"/>
      <c r="E47" s="41"/>
      <c r="F47" s="42"/>
      <c r="G47" s="43">
        <f>SUM(G39:G46)</f>
        <v>327698</v>
      </c>
    </row>
    <row r="48" spans="1:7" ht="11.25" customHeight="1">
      <c r="B48" s="35"/>
      <c r="C48" s="36"/>
      <c r="D48" s="36"/>
      <c r="E48" s="44"/>
      <c r="F48" s="37"/>
      <c r="G48" s="37"/>
    </row>
    <row r="49" spans="2:7" ht="11.25" customHeight="1">
      <c r="B49" s="24" t="s">
        <v>29</v>
      </c>
      <c r="C49" s="25"/>
      <c r="D49" s="26"/>
      <c r="E49" s="26"/>
      <c r="F49" s="27"/>
      <c r="G49" s="27"/>
    </row>
    <row r="50" spans="2:7" ht="11.25" customHeight="1">
      <c r="B50" s="38" t="s">
        <v>30</v>
      </c>
      <c r="C50" s="39" t="s">
        <v>25</v>
      </c>
      <c r="D50" s="39" t="s">
        <v>26</v>
      </c>
      <c r="E50" s="38" t="s">
        <v>14</v>
      </c>
      <c r="F50" s="39" t="s">
        <v>15</v>
      </c>
      <c r="G50" s="38" t="s">
        <v>16</v>
      </c>
    </row>
    <row r="51" spans="2:7" ht="11.25" customHeight="1">
      <c r="B51" s="114"/>
      <c r="C51" s="115"/>
      <c r="D51" s="115"/>
      <c r="E51" s="115"/>
      <c r="F51" s="113"/>
      <c r="G51" s="113"/>
    </row>
    <row r="52" spans="2:7" ht="11.25" customHeight="1">
      <c r="B52" s="45" t="s">
        <v>31</v>
      </c>
      <c r="C52" s="46"/>
      <c r="D52" s="46"/>
      <c r="E52" s="46"/>
      <c r="F52" s="47"/>
      <c r="G52" s="48">
        <f>SUM(G51:G51)</f>
        <v>0</v>
      </c>
    </row>
    <row r="53" spans="2:7" ht="11.25" customHeight="1">
      <c r="B53" s="64"/>
      <c r="C53" s="64"/>
      <c r="D53" s="64"/>
      <c r="E53" s="64"/>
      <c r="F53" s="65"/>
      <c r="G53" s="65"/>
    </row>
    <row r="54" spans="2:7" ht="11.25" customHeight="1">
      <c r="B54" s="66" t="s">
        <v>32</v>
      </c>
      <c r="C54" s="67"/>
      <c r="D54" s="67"/>
      <c r="E54" s="67"/>
      <c r="F54" s="67"/>
      <c r="G54" s="68">
        <f>G25+G30+G35+G47+G52</f>
        <v>591698</v>
      </c>
    </row>
    <row r="55" spans="2:7" ht="11.25" customHeight="1">
      <c r="B55" s="69" t="s">
        <v>33</v>
      </c>
      <c r="C55" s="50"/>
      <c r="D55" s="50"/>
      <c r="E55" s="50"/>
      <c r="F55" s="50"/>
      <c r="G55" s="70">
        <f>G54*0.05</f>
        <v>29584.9</v>
      </c>
    </row>
    <row r="56" spans="2:7" ht="11.25" customHeight="1">
      <c r="B56" s="71" t="s">
        <v>34</v>
      </c>
      <c r="C56" s="49"/>
      <c r="D56" s="49"/>
      <c r="E56" s="49"/>
      <c r="F56" s="49"/>
      <c r="G56" s="72">
        <f>G55+G54</f>
        <v>621282.9</v>
      </c>
    </row>
    <row r="57" spans="2:7" ht="11.25" customHeight="1">
      <c r="B57" s="69" t="s">
        <v>35</v>
      </c>
      <c r="C57" s="50"/>
      <c r="D57" s="50"/>
      <c r="E57" s="50"/>
      <c r="F57" s="50"/>
      <c r="G57" s="70">
        <f>G12</f>
        <v>1428000</v>
      </c>
    </row>
    <row r="58" spans="2:7" ht="11.25" customHeight="1">
      <c r="B58" s="73" t="s">
        <v>36</v>
      </c>
      <c r="C58" s="74"/>
      <c r="D58" s="74"/>
      <c r="E58" s="74"/>
      <c r="F58" s="74"/>
      <c r="G58" s="75">
        <f>G57-G56</f>
        <v>806717.1</v>
      </c>
    </row>
    <row r="59" spans="2:7" ht="11.25" customHeight="1">
      <c r="B59" s="62" t="s">
        <v>37</v>
      </c>
      <c r="C59" s="63"/>
      <c r="D59" s="63"/>
      <c r="E59" s="63"/>
      <c r="F59" s="63"/>
      <c r="G59" s="58"/>
    </row>
    <row r="60" spans="2:7" ht="11.25" customHeight="1" thickBot="1">
      <c r="B60" s="76"/>
      <c r="C60" s="63"/>
      <c r="D60" s="63"/>
      <c r="E60" s="63"/>
      <c r="F60" s="63"/>
      <c r="G60" s="58"/>
    </row>
    <row r="61" spans="2:7" ht="11.25" customHeight="1">
      <c r="B61" s="88" t="s">
        <v>38</v>
      </c>
      <c r="C61" s="89"/>
      <c r="D61" s="89"/>
      <c r="E61" s="89"/>
      <c r="F61" s="90"/>
      <c r="G61" s="58"/>
    </row>
    <row r="62" spans="2:7" ht="11.25" customHeight="1">
      <c r="B62" s="91" t="s">
        <v>39</v>
      </c>
      <c r="C62" s="60"/>
      <c r="D62" s="60"/>
      <c r="E62" s="60"/>
      <c r="F62" s="92"/>
      <c r="G62" s="58"/>
    </row>
    <row r="63" spans="2:7" ht="11.25" customHeight="1">
      <c r="B63" s="91" t="s">
        <v>56</v>
      </c>
      <c r="C63" s="60"/>
      <c r="D63" s="60"/>
      <c r="E63" s="60"/>
      <c r="F63" s="92"/>
      <c r="G63" s="58"/>
    </row>
    <row r="64" spans="2:7" ht="11.25" customHeight="1">
      <c r="B64" s="91" t="s">
        <v>57</v>
      </c>
      <c r="C64" s="60"/>
      <c r="D64" s="60"/>
      <c r="E64" s="60"/>
      <c r="F64" s="92"/>
      <c r="G64" s="58"/>
    </row>
    <row r="65" spans="2:7" ht="11.25" customHeight="1">
      <c r="B65" s="91" t="s">
        <v>40</v>
      </c>
      <c r="C65" s="60"/>
      <c r="D65" s="60"/>
      <c r="E65" s="60"/>
      <c r="F65" s="92"/>
      <c r="G65" s="58"/>
    </row>
    <row r="66" spans="2:7" ht="11.25" customHeight="1">
      <c r="B66" s="91" t="s">
        <v>41</v>
      </c>
      <c r="C66" s="60"/>
      <c r="D66" s="60"/>
      <c r="E66" s="60"/>
      <c r="F66" s="92"/>
      <c r="G66" s="58"/>
    </row>
    <row r="67" spans="2:7" ht="11.25" customHeight="1">
      <c r="B67" s="91" t="s">
        <v>42</v>
      </c>
      <c r="C67" s="60"/>
      <c r="D67" s="60"/>
      <c r="E67" s="60"/>
      <c r="F67" s="92"/>
      <c r="G67" s="58"/>
    </row>
    <row r="68" spans="2:7" ht="11.25" customHeight="1" thickBot="1">
      <c r="B68" s="93"/>
      <c r="C68" s="94"/>
      <c r="D68" s="94"/>
      <c r="E68" s="94"/>
      <c r="F68" s="95"/>
      <c r="G68" s="58"/>
    </row>
    <row r="69" spans="2:7" ht="11.25" customHeight="1">
      <c r="B69" s="86"/>
      <c r="C69" s="60"/>
      <c r="D69" s="60"/>
      <c r="E69" s="60"/>
      <c r="F69" s="60"/>
      <c r="G69" s="58"/>
    </row>
    <row r="70" spans="2:7" ht="11.25" customHeight="1" thickBot="1">
      <c r="B70" s="137" t="s">
        <v>43</v>
      </c>
      <c r="C70" s="138"/>
      <c r="D70" s="85"/>
      <c r="E70" s="51"/>
      <c r="F70" s="51"/>
      <c r="G70" s="58"/>
    </row>
    <row r="71" spans="2:7" ht="11.25" customHeight="1">
      <c r="B71" s="78" t="s">
        <v>30</v>
      </c>
      <c r="C71" s="52" t="s">
        <v>86</v>
      </c>
      <c r="D71" s="79" t="s">
        <v>44</v>
      </c>
      <c r="E71" s="51"/>
      <c r="F71" s="51"/>
      <c r="G71" s="58"/>
    </row>
    <row r="72" spans="2:7" ht="11.25" customHeight="1">
      <c r="B72" s="80" t="s">
        <v>45</v>
      </c>
      <c r="C72" s="53">
        <f>+G25</f>
        <v>264000</v>
      </c>
      <c r="D72" s="81">
        <f>(C72/C78)</f>
        <v>0.42492719500246989</v>
      </c>
      <c r="E72" s="51"/>
      <c r="F72" s="51"/>
      <c r="G72" s="58"/>
    </row>
    <row r="73" spans="2:7" ht="11.25" customHeight="1">
      <c r="B73" s="80" t="s">
        <v>46</v>
      </c>
      <c r="C73" s="54">
        <v>0</v>
      </c>
      <c r="D73" s="81">
        <v>0</v>
      </c>
      <c r="E73" s="51"/>
      <c r="F73" s="51"/>
      <c r="G73" s="58"/>
    </row>
    <row r="74" spans="2:7" ht="11.25" customHeight="1">
      <c r="B74" s="80" t="s">
        <v>47</v>
      </c>
      <c r="C74" s="53">
        <f>+G35</f>
        <v>0</v>
      </c>
      <c r="D74" s="81">
        <f>(C74/C78)</f>
        <v>0</v>
      </c>
      <c r="E74" s="51"/>
      <c r="F74" s="51"/>
      <c r="G74" s="58"/>
    </row>
    <row r="75" spans="2:7" ht="11.25" customHeight="1">
      <c r="B75" s="80" t="s">
        <v>24</v>
      </c>
      <c r="C75" s="53">
        <f>+G47</f>
        <v>327698</v>
      </c>
      <c r="D75" s="81">
        <f>(C75/C78)</f>
        <v>0.52745375737848244</v>
      </c>
      <c r="E75" s="51"/>
      <c r="F75" s="51"/>
      <c r="G75" s="58"/>
    </row>
    <row r="76" spans="2:7" ht="11.25" customHeight="1">
      <c r="B76" s="80" t="s">
        <v>48</v>
      </c>
      <c r="C76" s="55">
        <f>+G52</f>
        <v>0</v>
      </c>
      <c r="D76" s="81">
        <f>(C76/C78)</f>
        <v>0</v>
      </c>
      <c r="E76" s="57"/>
      <c r="F76" s="57"/>
      <c r="G76" s="58"/>
    </row>
    <row r="77" spans="2:7" ht="11.25" customHeight="1">
      <c r="B77" s="80" t="s">
        <v>49</v>
      </c>
      <c r="C77" s="55">
        <f>+G55</f>
        <v>29584.9</v>
      </c>
      <c r="D77" s="81">
        <f>(C77/C78)</f>
        <v>4.7619047619047616E-2</v>
      </c>
      <c r="E77" s="57"/>
      <c r="F77" s="57"/>
      <c r="G77" s="58"/>
    </row>
    <row r="78" spans="2:7" ht="11.25" customHeight="1" thickBot="1">
      <c r="B78" s="82" t="s">
        <v>50</v>
      </c>
      <c r="C78" s="83">
        <f>SUM(C72:C77)</f>
        <v>621282.9</v>
      </c>
      <c r="D78" s="84">
        <f>SUM(D72:D77)</f>
        <v>1</v>
      </c>
      <c r="E78" s="57"/>
      <c r="F78" s="57"/>
      <c r="G78" s="58"/>
    </row>
    <row r="79" spans="2:7" ht="11.25" customHeight="1">
      <c r="B79" s="76"/>
      <c r="C79" s="63"/>
      <c r="D79" s="63"/>
      <c r="E79" s="63"/>
      <c r="F79" s="63"/>
      <c r="G79" s="58"/>
    </row>
    <row r="80" spans="2:7" ht="11.25" customHeight="1">
      <c r="B80" s="77"/>
      <c r="C80" s="63"/>
      <c r="D80" s="63"/>
      <c r="E80" s="63"/>
      <c r="F80" s="63"/>
      <c r="G80" s="58"/>
    </row>
    <row r="81" spans="2:7" ht="11.25" customHeight="1" thickBot="1">
      <c r="B81" s="97"/>
      <c r="C81" s="98" t="s">
        <v>87</v>
      </c>
      <c r="D81" s="99"/>
      <c r="E81" s="100"/>
      <c r="F81" s="56"/>
      <c r="G81" s="58"/>
    </row>
    <row r="82" spans="2:7" ht="11.25" customHeight="1">
      <c r="B82" s="101" t="s">
        <v>58</v>
      </c>
      <c r="C82" s="102">
        <v>350</v>
      </c>
      <c r="D82" s="102">
        <v>400</v>
      </c>
      <c r="E82" s="103">
        <v>450</v>
      </c>
      <c r="F82" s="96"/>
      <c r="G82" s="59"/>
    </row>
    <row r="83" spans="2:7" ht="11.25" customHeight="1" thickBot="1">
      <c r="B83" s="82" t="s">
        <v>59</v>
      </c>
      <c r="C83" s="120">
        <f>(G56/C82)</f>
        <v>1775.0940000000001</v>
      </c>
      <c r="D83" s="120">
        <f>(G56/D82)</f>
        <v>1553.2072500000002</v>
      </c>
      <c r="E83" s="121">
        <f>(G56/E82)</f>
        <v>1380.6286666666667</v>
      </c>
      <c r="F83" s="96"/>
      <c r="G83" s="59"/>
    </row>
    <row r="84" spans="2:7" ht="11.25" customHeight="1">
      <c r="B84" s="87" t="s">
        <v>88</v>
      </c>
      <c r="C84" s="60"/>
      <c r="D84" s="60"/>
      <c r="E84" s="60"/>
      <c r="F84" s="60"/>
      <c r="G84" s="60"/>
    </row>
  </sheetData>
  <mergeCells count="9">
    <mergeCell ref="B70:C7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paperSize="14" scale="9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Miel</vt:lpstr>
      <vt:lpstr>Miel!Área_de_impresión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2022-06-22T13:51:43Z</cp:lastPrinted>
  <dcterms:created xsi:type="dcterms:W3CDTF">2020-11-27T12:49:26Z</dcterms:created>
  <dcterms:modified xsi:type="dcterms:W3CDTF">2022-06-22T14:06:59Z</dcterms:modified>
</cp:coreProperties>
</file>