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FERNANDO\Junio\"/>
    </mc:Choice>
  </mc:AlternateContent>
  <bookViews>
    <workbookView xWindow="-120" yWindow="-120" windowWidth="20730" windowHeight="11160"/>
  </bookViews>
  <sheets>
    <sheet name="Arándanos" sheetId="1" r:id="rId1"/>
  </sheets>
  <definedNames>
    <definedName name="_xlnm.Print_Area" localSheetId="0">Arándanos!$A$1:$G$113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G61" i="1"/>
  <c r="G22" i="1" l="1"/>
  <c r="G23" i="1"/>
  <c r="G24" i="1"/>
  <c r="G25" i="1"/>
  <c r="G26" i="1"/>
  <c r="G27" i="1"/>
  <c r="G28" i="1"/>
  <c r="G21" i="1"/>
  <c r="G81" i="1"/>
  <c r="G80" i="1"/>
  <c r="G79" i="1"/>
  <c r="G78" i="1"/>
  <c r="G77" i="1"/>
  <c r="G76" i="1"/>
  <c r="G71" i="1"/>
  <c r="G70" i="1"/>
  <c r="G69" i="1"/>
  <c r="G67" i="1"/>
  <c r="G66" i="1"/>
  <c r="G65" i="1"/>
  <c r="G64" i="1"/>
  <c r="G63" i="1"/>
  <c r="G60" i="1"/>
  <c r="G59" i="1"/>
  <c r="G58" i="1"/>
  <c r="G56" i="1"/>
  <c r="G55" i="1"/>
  <c r="G54" i="1"/>
  <c r="G53" i="1"/>
  <c r="G52" i="1"/>
  <c r="G50" i="1"/>
  <c r="G49" i="1"/>
  <c r="G48" i="1"/>
  <c r="G46" i="1"/>
  <c r="G45" i="1"/>
  <c r="G44" i="1"/>
  <c r="G34" i="1"/>
  <c r="C102" i="1" s="1"/>
  <c r="G82" i="1" l="1"/>
  <c r="C105" i="1" s="1"/>
  <c r="G72" i="1"/>
  <c r="C104" i="1" s="1"/>
  <c r="G29" i="1"/>
  <c r="C101" i="1" s="1"/>
  <c r="G12" i="1"/>
  <c r="G87" i="1" s="1"/>
  <c r="G39" i="1" l="1"/>
  <c r="C103" i="1" s="1"/>
  <c r="G84" i="1" l="1"/>
  <c r="G85" i="1" s="1"/>
  <c r="G86" i="1" l="1"/>
  <c r="G88" i="1" s="1"/>
  <c r="C106" i="1"/>
  <c r="C107" i="1" s="1"/>
  <c r="C112" i="1" l="1"/>
  <c r="D112" i="1"/>
  <c r="E112" i="1"/>
  <c r="D106" i="1"/>
  <c r="D101" i="1"/>
  <c r="D105" i="1"/>
  <c r="D104" i="1"/>
  <c r="D103" i="1"/>
  <c r="D107" i="1" l="1"/>
</calcChain>
</file>

<file path=xl/sharedStrings.xml><?xml version="1.0" encoding="utf-8"?>
<sst xmlns="http://schemas.openxmlformats.org/spreadsheetml/2006/main" count="215" uniqueCount="148">
  <si>
    <t>ARANDANO</t>
  </si>
  <si>
    <t>VARIEDAD</t>
  </si>
  <si>
    <t>O´Neal, Duke</t>
  </si>
  <si>
    <t>Medio</t>
  </si>
  <si>
    <t>PRECIO ESPERADO ($/kg)</t>
  </si>
  <si>
    <t>Lib. B. O'Higgins</t>
  </si>
  <si>
    <t>San Fernando</t>
  </si>
  <si>
    <t>COMUNA/LOCALIDAD</t>
  </si>
  <si>
    <t>Todas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</si>
  <si>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</si>
  <si>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</si>
  <si>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</si>
  <si>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</si>
  <si>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</si>
  <si>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</si>
  <si>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</si>
  <si>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 xml:space="preserve"> Precio Unitario ($) </t>
  </si>
  <si>
    <t xml:space="preserve"> Sub Total ($) </t>
  </si>
  <si>
    <t>JH</t>
  </si>
  <si>
    <t>Noviembre-Diciembre</t>
  </si>
  <si>
    <t>Acarreo</t>
  </si>
  <si>
    <t>Subtotal Jornadas Hombre</t>
  </si>
  <si>
    <t>Subtotal Jornadas Animal</t>
  </si>
  <si>
    <t>MAQUINARIA</t>
  </si>
  <si>
    <t>Subtotal Costo Maquinaria</t>
  </si>
  <si>
    <t>INSUMOS</t>
  </si>
  <si>
    <t>Insumos</t>
  </si>
  <si>
    <t>FERTILIZANTES</t>
  </si>
  <si>
    <t>Urea</t>
  </si>
  <si>
    <t>Septiembre-Marzo</t>
  </si>
  <si>
    <t>Sulfato de amonio</t>
  </si>
  <si>
    <t>Fosfato monoamónico</t>
  </si>
  <si>
    <t>Nitrato de potasio</t>
  </si>
  <si>
    <t>Sulfato de magnesio</t>
  </si>
  <si>
    <t>Acido fosfórico</t>
  </si>
  <si>
    <t>Nitrato de calcio</t>
  </si>
  <si>
    <t>Stimplex</t>
  </si>
  <si>
    <t>lt</t>
  </si>
  <si>
    <t>Septiembre-Octubre</t>
  </si>
  <si>
    <t>Agosto-Octubre</t>
  </si>
  <si>
    <t>FUNGICIDAS</t>
  </si>
  <si>
    <t>Abril-Mayo</t>
  </si>
  <si>
    <t>kg</t>
  </si>
  <si>
    <t>Septiembre</t>
  </si>
  <si>
    <t>Cuprodul WG</t>
  </si>
  <si>
    <t>Junio-  Julio</t>
  </si>
  <si>
    <t>HERBICIDAS</t>
  </si>
  <si>
    <t>Glifosato</t>
  </si>
  <si>
    <t>Mayo-Octubre</t>
  </si>
  <si>
    <t>julio</t>
  </si>
  <si>
    <t>Goal 2EC</t>
  </si>
  <si>
    <t>Julio</t>
  </si>
  <si>
    <t>Junio-Octubre</t>
  </si>
  <si>
    <t>INSECTICIDAS</t>
  </si>
  <si>
    <t>Punto 70 WP</t>
  </si>
  <si>
    <t>Subtotal Insumos</t>
  </si>
  <si>
    <t>OTROS</t>
  </si>
  <si>
    <t>Item</t>
  </si>
  <si>
    <t>Pasta Poda</t>
  </si>
  <si>
    <t>galón</t>
  </si>
  <si>
    <t>Junio-Julio</t>
  </si>
  <si>
    <t>Servicios</t>
  </si>
  <si>
    <t>BPA</t>
  </si>
  <si>
    <t>anual</t>
  </si>
  <si>
    <t>Energía eléctrica</t>
  </si>
  <si>
    <t>kwh</t>
  </si>
  <si>
    <t>Servicios básico exigido BPA</t>
  </si>
  <si>
    <t>ha</t>
  </si>
  <si>
    <t>Fletes</t>
  </si>
  <si>
    <t>viajes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</si>
  <si>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</si>
  <si>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</si>
  <si>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</si>
  <si>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</si>
  <si>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</si>
  <si>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</si>
  <si>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Heladas, sequía</t>
  </si>
  <si>
    <t>JORNADAS ANIMAL</t>
  </si>
  <si>
    <t>Nitrate Balancer</t>
  </si>
  <si>
    <t>Octubre-Noviembre</t>
  </si>
  <si>
    <t>octubre</t>
  </si>
  <si>
    <t>kelpak</t>
  </si>
  <si>
    <t>septiembre-marzo</t>
  </si>
  <si>
    <t>BIOESTIMULANTES</t>
  </si>
  <si>
    <t>Arriendo baños</t>
  </si>
  <si>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</si>
  <si>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</si>
  <si>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</si>
  <si>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</si>
  <si>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</si>
  <si>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</si>
  <si>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</si>
  <si>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COSTOS DIRECTOS DE PRODUCCIÓN POR HECTÁREA (INCLUYE IVA)</t>
  </si>
  <si>
    <t>Época (Mes)</t>
  </si>
  <si>
    <t>Unidad (Kg/l/u)</t>
  </si>
  <si>
    <t>Cantidad (Kg/l/u)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</si>
  <si>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</si>
  <si>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</si>
  <si>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</si>
  <si>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</si>
  <si>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</si>
  <si>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</si>
  <si>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</si>
  <si>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</si>
  <si>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</si>
  <si>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</si>
  <si>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</si>
  <si>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</si>
  <si>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</si>
  <si>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</si>
  <si>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</si>
  <si>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</si>
  <si>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(kg/Há.)</t>
  </si>
  <si>
    <t>ESCENARIOS COSTO UNITARIO  ($/kg)</t>
  </si>
  <si>
    <t>Costo unitario ($/kg) (*)</t>
  </si>
  <si>
    <t>PARAQUAT DICHLORIDE 27,6 % SL</t>
  </si>
  <si>
    <t>N/A</t>
  </si>
  <si>
    <t>kgs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</si>
  <si>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</si>
  <si>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</si>
  <si>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nov-dic</t>
  </si>
  <si>
    <t>nov-dic 2022</t>
  </si>
  <si>
    <t xml:space="preserve">Exportación </t>
  </si>
  <si>
    <t>Aplicaciones de Nitrate balancer</t>
  </si>
  <si>
    <t>Abr-May</t>
  </si>
  <si>
    <t>Aplicación de Cobre</t>
  </si>
  <si>
    <t>May-Jun-Jul</t>
  </si>
  <si>
    <t>Poda</t>
  </si>
  <si>
    <t>Jun-Jul</t>
  </si>
  <si>
    <t>Aplicación de Herbicidas</t>
  </si>
  <si>
    <t>Mayo-Mar</t>
  </si>
  <si>
    <t>Aplicación de insecticidas</t>
  </si>
  <si>
    <t>Ago-Mar</t>
  </si>
  <si>
    <t>Aplicación de Fungicidas</t>
  </si>
  <si>
    <t>Recolección de Fruta</t>
  </si>
  <si>
    <t>Captan WP</t>
  </si>
  <si>
    <t>Switch</t>
  </si>
  <si>
    <t>Bellis</t>
  </si>
  <si>
    <t>Teldor 50 WP</t>
  </si>
  <si>
    <t>Frutaliv</t>
  </si>
  <si>
    <t>Septoiembre-Marzo</t>
  </si>
  <si>
    <t>Centurion super</t>
  </si>
  <si>
    <t>Delegate</t>
  </si>
  <si>
    <t>Intrepid SC</t>
  </si>
  <si>
    <t>Diciembre</t>
  </si>
  <si>
    <t>Rendimiento (kg/hà)</t>
  </si>
  <si>
    <t>Pendimetalin 33 EC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</si>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</sst>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_-&quot;$&quot;\ * #,##0_-;\-&quot;$&quot;\ * #,##0_-;_-&quot;$&quot;\ * &quot;-&quot;_-;_-@_-"/>
    <numFmt numFmtId="166" formatCode="_-* #,##0_-;\-* #,##0_-;_-* &quot;-&quot;??_-;_-@_-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 * #,##0.0_ ;_ * \-#,##0.0_ ;_ * &quot;-&quot;??_ ;_ @_ "/>
    <numFmt numFmtId="170" formatCode="&quot; &quot;* #,##0.00&quot; &quot;;&quot;-&quot;* #,##0.00&quot; &quot;;&quot; &quot;* &quot;-&quot;??&quot; 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Calibri"/>
      <family val="2"/>
    </font>
    <font>
      <sz val="9"/>
      <color indexed="8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indexed="9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u/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9"/>
      <color theme="0"/>
      <name val="Calibri"/>
      <family val="2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  <font>
      <sz val="8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808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169" fontId="3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9">
    <xf numFmtId="0" fontId="0" fillId="0" borderId="0" xfId="0"/>
    <xf numFmtId="0" fontId="4" fillId="0" borderId="30" xfId="6" applyFont="1" applyBorder="1" applyAlignment="1">
      <alignment vertical="center"/>
    </xf>
    <xf numFmtId="0" fontId="4" fillId="0" borderId="27" xfId="6" applyFont="1" applyBorder="1" applyAlignment="1">
      <alignment horizontal="center" vertical="center"/>
    </xf>
    <xf numFmtId="1" fontId="4" fillId="0" borderId="31" xfId="7" applyNumberFormat="1" applyFont="1" applyFill="1" applyBorder="1" applyAlignment="1">
      <alignment horizontal="center" vertical="center"/>
    </xf>
    <xf numFmtId="166" fontId="4" fillId="0" borderId="1" xfId="5" applyNumberFormat="1" applyFont="1" applyFill="1" applyBorder="1" applyAlignment="1">
      <alignment horizontal="center" vertical="center"/>
    </xf>
    <xf numFmtId="3" fontId="4" fillId="0" borderId="31" xfId="3" applyNumberFormat="1" applyFont="1" applyBorder="1" applyAlignment="1">
      <alignment horizontal="center" vertical="center"/>
    </xf>
    <xf numFmtId="0" fontId="4" fillId="0" borderId="32" xfId="6" applyFont="1" applyBorder="1" applyAlignment="1">
      <alignment vertical="center"/>
    </xf>
    <xf numFmtId="0" fontId="4" fillId="0" borderId="1" xfId="6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/>
    <xf numFmtId="3" fontId="6" fillId="0" borderId="0" xfId="0" applyNumberFormat="1" applyFont="1" applyFill="1" applyBorder="1"/>
    <xf numFmtId="166" fontId="6" fillId="0" borderId="0" xfId="1" applyNumberFormat="1" applyFont="1" applyFill="1" applyBorder="1" applyAlignment="1">
      <alignment horizontal="right"/>
    </xf>
    <xf numFmtId="164" fontId="6" fillId="0" borderId="0" xfId="1" applyFont="1" applyFill="1" applyBorder="1"/>
    <xf numFmtId="3" fontId="6" fillId="0" borderId="0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justify" wrapText="1"/>
    </xf>
    <xf numFmtId="0" fontId="6" fillId="0" borderId="0" xfId="0" applyFont="1" applyFill="1" applyBorder="1" applyAlignment="1">
      <alignment horizontal="center" wrapText="1"/>
    </xf>
    <xf numFmtId="3" fontId="6" fillId="0" borderId="0" xfId="1" applyNumberFormat="1" applyFont="1" applyFill="1" applyBorder="1" applyAlignment="1">
      <alignment horizontal="right" wrapText="1"/>
    </xf>
    <xf numFmtId="49" fontId="8" fillId="3" borderId="27" xfId="0" applyNumberFormat="1" applyFont="1" applyFill="1" applyBorder="1" applyAlignment="1">
      <alignment vertical="center"/>
    </xf>
    <xf numFmtId="49" fontId="8" fillId="6" borderId="27" xfId="0" applyNumberFormat="1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7" xfId="0" applyFont="1" applyFill="1" applyBorder="1" applyAlignment="1">
      <alignment horizontal="center" vertical="center"/>
    </xf>
    <xf numFmtId="3" fontId="5" fillId="2" borderId="27" xfId="0" applyNumberFormat="1" applyFont="1" applyFill="1" applyBorder="1" applyAlignment="1">
      <alignment vertical="center"/>
    </xf>
    <xf numFmtId="49" fontId="8" fillId="6" borderId="28" xfId="0" applyNumberFormat="1" applyFont="1" applyFill="1" applyBorder="1" applyAlignment="1">
      <alignment vertical="center"/>
    </xf>
    <xf numFmtId="49" fontId="5" fillId="2" borderId="27" xfId="0" applyNumberFormat="1" applyFont="1" applyFill="1" applyBorder="1" applyAlignment="1">
      <alignment wrapText="1"/>
    </xf>
    <xf numFmtId="49" fontId="5" fillId="2" borderId="27" xfId="0" applyNumberFormat="1" applyFont="1" applyFill="1" applyBorder="1" applyAlignment="1">
      <alignment horizontal="center" wrapText="1"/>
    </xf>
    <xf numFmtId="0" fontId="5" fillId="2" borderId="27" xfId="0" applyNumberFormat="1" applyFont="1" applyFill="1" applyBorder="1" applyAlignment="1">
      <alignment wrapText="1"/>
    </xf>
    <xf numFmtId="49" fontId="5" fillId="2" borderId="27" xfId="0" applyNumberFormat="1" applyFont="1" applyFill="1" applyBorder="1" applyAlignment="1">
      <alignment horizontal="right" wrapText="1"/>
    </xf>
    <xf numFmtId="3" fontId="5" fillId="2" borderId="27" xfId="0" applyNumberFormat="1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/>
    <xf numFmtId="3" fontId="6" fillId="0" borderId="1" xfId="0" applyNumberFormat="1" applyFont="1" applyFill="1" applyBorder="1" applyAlignment="1">
      <alignment horizontal="center"/>
    </xf>
    <xf numFmtId="3" fontId="6" fillId="7" borderId="1" xfId="0" applyNumberFormat="1" applyFont="1" applyFill="1" applyBorder="1"/>
    <xf numFmtId="3" fontId="6" fillId="7" borderId="1" xfId="0" applyNumberFormat="1" applyFont="1" applyFill="1" applyBorder="1" applyAlignment="1">
      <alignment horizontal="center"/>
    </xf>
    <xf numFmtId="3" fontId="6" fillId="7" borderId="1" xfId="0" applyNumberFormat="1" applyFont="1" applyFill="1" applyBorder="1" applyAlignment="1">
      <alignment horizontal="left"/>
    </xf>
    <xf numFmtId="3" fontId="12" fillId="0" borderId="1" xfId="0" applyNumberFormat="1" applyFont="1" applyFill="1" applyBorder="1"/>
    <xf numFmtId="3" fontId="6" fillId="0" borderId="1" xfId="0" applyNumberFormat="1" applyFont="1" applyFill="1" applyBorder="1" applyAlignment="1">
      <alignment horizontal="left"/>
    </xf>
    <xf numFmtId="0" fontId="4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/>
    </xf>
    <xf numFmtId="3" fontId="6" fillId="0" borderId="0" xfId="1" applyNumberFormat="1" applyFont="1" applyFill="1" applyBorder="1"/>
    <xf numFmtId="165" fontId="4" fillId="0" borderId="0" xfId="0" applyNumberFormat="1" applyFont="1" applyFill="1" applyBorder="1" applyProtection="1"/>
    <xf numFmtId="0" fontId="8" fillId="6" borderId="27" xfId="0" applyFont="1" applyFill="1" applyBorder="1" applyAlignment="1">
      <alignment vertical="center"/>
    </xf>
    <xf numFmtId="167" fontId="8" fillId="6" borderId="27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67" fontId="8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0" xfId="0" applyFont="1" applyFill="1" applyBorder="1" applyAlignment="1"/>
    <xf numFmtId="0" fontId="5" fillId="2" borderId="7" xfId="0" applyFont="1" applyFill="1" applyBorder="1" applyAlignment="1"/>
    <xf numFmtId="0" fontId="5" fillId="2" borderId="9" xfId="0" applyFont="1" applyFill="1" applyBorder="1" applyAlignment="1"/>
    <xf numFmtId="0" fontId="5" fillId="2" borderId="1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16" fillId="6" borderId="13" xfId="0" applyFont="1" applyFill="1" applyBorder="1" applyAlignment="1"/>
    <xf numFmtId="0" fontId="5" fillId="0" borderId="0" xfId="0" applyFont="1" applyFill="1" applyBorder="1" applyAlignment="1"/>
    <xf numFmtId="49" fontId="14" fillId="5" borderId="14" xfId="0" applyNumberFormat="1" applyFont="1" applyFill="1" applyBorder="1" applyAlignment="1">
      <alignment vertical="center"/>
    </xf>
    <xf numFmtId="49" fontId="14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/>
    <xf numFmtId="49" fontId="14" fillId="2" borderId="17" xfId="0" applyNumberFormat="1" applyFont="1" applyFill="1" applyBorder="1" applyAlignment="1">
      <alignment vertical="center"/>
    </xf>
    <xf numFmtId="3" fontId="14" fillId="2" borderId="2" xfId="0" applyNumberFormat="1" applyFont="1" applyFill="1" applyBorder="1" applyAlignment="1">
      <alignment vertical="center"/>
    </xf>
    <xf numFmtId="9" fontId="5" fillId="2" borderId="18" xfId="0" applyNumberFormat="1" applyFont="1" applyFill="1" applyBorder="1" applyAlignment="1"/>
    <xf numFmtId="168" fontId="14" fillId="2" borderId="2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9" fontId="14" fillId="6" borderId="19" xfId="0" applyNumberFormat="1" applyFont="1" applyFill="1" applyBorder="1" applyAlignment="1">
      <alignment vertical="center"/>
    </xf>
    <xf numFmtId="168" fontId="14" fillId="6" borderId="20" xfId="0" applyNumberFormat="1" applyFont="1" applyFill="1" applyBorder="1" applyAlignment="1">
      <alignment vertical="center"/>
    </xf>
    <xf numFmtId="9" fontId="14" fillId="6" borderId="21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8" fillId="6" borderId="22" xfId="0" applyFont="1" applyFill="1" applyBorder="1" applyAlignment="1">
      <alignment vertical="center"/>
    </xf>
    <xf numFmtId="49" fontId="15" fillId="6" borderId="0" xfId="0" applyNumberFormat="1" applyFont="1" applyFill="1" applyBorder="1" applyAlignment="1">
      <alignment vertical="center"/>
    </xf>
    <xf numFmtId="0" fontId="8" fillId="6" borderId="0" xfId="0" applyFont="1" applyFill="1" applyBorder="1" applyAlignment="1">
      <alignment vertical="center"/>
    </xf>
    <xf numFmtId="0" fontId="8" fillId="6" borderId="2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49" fontId="14" fillId="4" borderId="24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67" fontId="14" fillId="2" borderId="0" xfId="0" applyNumberFormat="1" applyFont="1" applyFill="1" applyBorder="1" applyAlignment="1">
      <alignment vertical="center"/>
    </xf>
    <xf numFmtId="49" fontId="14" fillId="4" borderId="19" xfId="0" applyNumberFormat="1" applyFont="1" applyFill="1" applyBorder="1" applyAlignment="1">
      <alignment vertical="center"/>
    </xf>
    <xf numFmtId="168" fontId="14" fillId="4" borderId="20" xfId="0" applyNumberFormat="1" applyFont="1" applyFill="1" applyBorder="1" applyAlignment="1">
      <alignment vertical="center"/>
    </xf>
    <xf numFmtId="168" fontId="14" fillId="4" borderId="21" xfId="0" applyNumberFormat="1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3" fontId="4" fillId="0" borderId="31" xfId="3" applyNumberFormat="1" applyFont="1" applyBorder="1" applyAlignment="1">
      <alignment horizontal="right" vertical="center"/>
    </xf>
    <xf numFmtId="49" fontId="17" fillId="2" borderId="3" xfId="0" applyNumberFormat="1" applyFont="1" applyFill="1" applyBorder="1" applyAlignment="1">
      <alignment vertical="center"/>
    </xf>
    <xf numFmtId="49" fontId="19" fillId="2" borderId="6" xfId="0" applyNumberFormat="1" applyFont="1" applyFill="1" applyBorder="1" applyAlignment="1">
      <alignment vertical="center"/>
    </xf>
    <xf numFmtId="49" fontId="19" fillId="2" borderId="8" xfId="0" applyNumberFormat="1" applyFont="1" applyFill="1" applyBorder="1" applyAlignment="1">
      <alignment vertical="center"/>
    </xf>
    <xf numFmtId="49" fontId="20" fillId="2" borderId="27" xfId="0" applyNumberFormat="1" applyFont="1" applyFill="1" applyBorder="1" applyAlignment="1">
      <alignment vertical="center" wrapText="1"/>
    </xf>
    <xf numFmtId="49" fontId="20" fillId="2" borderId="27" xfId="0" applyNumberFormat="1" applyFont="1" applyFill="1" applyBorder="1" applyAlignment="1">
      <alignment horizontal="right"/>
    </xf>
    <xf numFmtId="170" fontId="20" fillId="2" borderId="27" xfId="0" applyNumberFormat="1" applyFont="1" applyFill="1" applyBorder="1" applyAlignment="1"/>
    <xf numFmtId="49" fontId="20" fillId="2" borderId="27" xfId="0" applyNumberFormat="1" applyFont="1" applyFill="1" applyBorder="1" applyAlignment="1">
      <alignment horizontal="right" wrapText="1"/>
    </xf>
    <xf numFmtId="49" fontId="20" fillId="2" borderId="27" xfId="0" applyNumberFormat="1" applyFont="1" applyFill="1" applyBorder="1" applyAlignment="1"/>
    <xf numFmtId="0" fontId="20" fillId="2" borderId="27" xfId="0" applyFont="1" applyFill="1" applyBorder="1" applyAlignment="1"/>
    <xf numFmtId="3" fontId="20" fillId="2" borderId="27" xfId="0" applyNumberFormat="1" applyFont="1" applyFill="1" applyBorder="1" applyAlignment="1">
      <alignment horizontal="right" wrapText="1"/>
    </xf>
    <xf numFmtId="14" fontId="20" fillId="2" borderId="27" xfId="0" applyNumberFormat="1" applyFont="1" applyFill="1" applyBorder="1" applyAlignment="1">
      <alignment horizontal="right"/>
    </xf>
    <xf numFmtId="0" fontId="22" fillId="0" borderId="27" xfId="0" applyFont="1" applyFill="1" applyBorder="1" applyAlignment="1">
      <alignment horizontal="right"/>
    </xf>
    <xf numFmtId="3" fontId="20" fillId="2" borderId="27" xfId="0" applyNumberFormat="1" applyFont="1" applyFill="1" applyBorder="1" applyAlignment="1"/>
    <xf numFmtId="0" fontId="22" fillId="0" borderId="27" xfId="0" applyFont="1" applyFill="1" applyBorder="1" applyAlignment="1">
      <alignment horizontal="right" wrapText="1"/>
    </xf>
    <xf numFmtId="49" fontId="21" fillId="8" borderId="27" xfId="0" applyNumberFormat="1" applyFont="1" applyFill="1" applyBorder="1" applyAlignment="1">
      <alignment vertical="center" wrapText="1"/>
    </xf>
    <xf numFmtId="49" fontId="8" fillId="8" borderId="29" xfId="0" applyNumberFormat="1" applyFont="1" applyFill="1" applyBorder="1" applyAlignment="1">
      <alignment horizontal="center" vertical="center" wrapText="1"/>
    </xf>
    <xf numFmtId="49" fontId="8" fillId="8" borderId="2" xfId="0" applyNumberFormat="1" applyFont="1" applyFill="1" applyBorder="1" applyAlignment="1">
      <alignment horizontal="center" vertical="center" wrapText="1"/>
    </xf>
    <xf numFmtId="49" fontId="9" fillId="8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vertical="center"/>
    </xf>
    <xf numFmtId="3" fontId="9" fillId="8" borderId="2" xfId="0" applyNumberFormat="1" applyFont="1" applyFill="1" applyBorder="1" applyAlignment="1">
      <alignment vertical="center"/>
    </xf>
    <xf numFmtId="49" fontId="8" fillId="8" borderId="27" xfId="0" applyNumberFormat="1" applyFont="1" applyFill="1" applyBorder="1" applyAlignment="1">
      <alignment horizontal="center" vertical="center"/>
    </xf>
    <xf numFmtId="49" fontId="8" fillId="8" borderId="27" xfId="0" applyNumberFormat="1" applyFont="1" applyFill="1" applyBorder="1" applyAlignment="1">
      <alignment horizontal="center" vertical="center" wrapText="1"/>
    </xf>
    <xf numFmtId="49" fontId="9" fillId="8" borderId="27" xfId="0" applyNumberFormat="1" applyFont="1" applyFill="1" applyBorder="1" applyAlignment="1">
      <alignment vertical="center"/>
    </xf>
    <xf numFmtId="0" fontId="9" fillId="8" borderId="27" xfId="0" applyFont="1" applyFill="1" applyBorder="1" applyAlignment="1">
      <alignment horizontal="center" vertical="center"/>
    </xf>
    <xf numFmtId="0" fontId="9" fillId="8" borderId="27" xfId="0" applyFont="1" applyFill="1" applyBorder="1" applyAlignment="1">
      <alignment vertical="center"/>
    </xf>
    <xf numFmtId="3" fontId="9" fillId="8" borderId="27" xfId="0" applyNumberFormat="1" applyFont="1" applyFill="1" applyBorder="1" applyAlignment="1">
      <alignment vertical="center"/>
    </xf>
    <xf numFmtId="49" fontId="8" fillId="8" borderId="27" xfId="0" applyNumberFormat="1" applyFont="1" applyFill="1" applyBorder="1" applyAlignment="1">
      <alignment vertical="center"/>
    </xf>
    <xf numFmtId="0" fontId="8" fillId="8" borderId="27" xfId="0" applyFont="1" applyFill="1" applyBorder="1" applyAlignment="1">
      <alignment vertical="center"/>
    </xf>
    <xf numFmtId="167" fontId="8" fillId="8" borderId="27" xfId="0" applyNumberFormat="1" applyFont="1" applyFill="1" applyBorder="1" applyAlignment="1">
      <alignment vertical="center"/>
    </xf>
    <xf numFmtId="167" fontId="8" fillId="9" borderId="27" xfId="0" applyNumberFormat="1" applyFont="1" applyFill="1" applyBorder="1" applyAlignment="1">
      <alignment vertical="center"/>
    </xf>
    <xf numFmtId="0" fontId="4" fillId="0" borderId="32" xfId="6" applyFont="1" applyBorder="1" applyAlignment="1">
      <alignment vertical="center" wrapText="1"/>
    </xf>
    <xf numFmtId="41" fontId="14" fillId="4" borderId="25" xfId="8" applyFont="1" applyFill="1" applyBorder="1" applyAlignment="1">
      <alignment vertical="center"/>
    </xf>
    <xf numFmtId="41" fontId="14" fillId="4" borderId="26" xfId="8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/>
    </xf>
    <xf numFmtId="3" fontId="6" fillId="0" borderId="1" xfId="1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/>
    </xf>
    <xf numFmtId="49" fontId="20" fillId="2" borderId="27" xfId="0" applyNumberFormat="1" applyFont="1" applyFill="1" applyBorder="1" applyAlignment="1"/>
    <xf numFmtId="0" fontId="20" fillId="2" borderId="27" xfId="0" applyFont="1" applyFill="1" applyBorder="1" applyAlignment="1"/>
    <xf numFmtId="49" fontId="10" fillId="8" borderId="29" xfId="0" applyNumberFormat="1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49" fontId="15" fillId="6" borderId="11" xfId="0" applyNumberFormat="1" applyFont="1" applyFill="1" applyBorder="1" applyAlignment="1">
      <alignment vertical="center"/>
    </xf>
    <xf numFmtId="0" fontId="15" fillId="6" borderId="12" xfId="0" applyFont="1" applyFill="1" applyBorder="1" applyAlignment="1">
      <alignment vertical="center"/>
    </xf>
    <xf numFmtId="49" fontId="21" fillId="8" borderId="32" xfId="0" applyNumberFormat="1" applyFont="1" applyFill="1" applyBorder="1" applyAlignment="1">
      <alignment horizontal="center" vertical="center" wrapText="1"/>
    </xf>
    <xf numFmtId="49" fontId="21" fillId="8" borderId="34" xfId="0" applyNumberFormat="1" applyFont="1" applyFill="1" applyBorder="1" applyAlignment="1">
      <alignment horizontal="center" vertical="center" wrapText="1"/>
    </xf>
    <xf numFmtId="49" fontId="20" fillId="2" borderId="27" xfId="0" applyNumberFormat="1" applyFont="1" applyFill="1" applyBorder="1" applyAlignment="1">
      <alignment wrapText="1"/>
    </xf>
    <xf numFmtId="0" fontId="20" fillId="2" borderId="27" xfId="0" applyFont="1" applyFill="1" applyBorder="1" applyAlignment="1">
      <alignment wrapText="1"/>
    </xf>
    <xf numFmtId="0" fontId="5" fillId="2" borderId="32" xfId="0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 wrapText="1"/>
    </xf>
    <xf numFmtId="0" fontId="5" fillId="2" borderId="34" xfId="0" applyFont="1" applyFill="1" applyBorder="1" applyAlignment="1">
      <alignment horizontal="center" wrapText="1"/>
    </xf>
  </cellXfs>
  <cellStyles count="9">
    <cellStyle name="Millares" xfId="5" builtinId="3"/>
    <cellStyle name="Millares [0]" xfId="8" builtinId="6"/>
    <cellStyle name="Millares 2" xfId="2"/>
    <cellStyle name="Millares 5" xfId="1"/>
    <cellStyle name="Millares 6" xfId="7"/>
    <cellStyle name="Normal" xfId="0" builtinId="0"/>
    <cellStyle name="Normal 2" xfId="4"/>
    <cellStyle name="Normal 4" xfId="3"/>
    <cellStyle name="Normal 6" xfId="6"/>
  </cellStyles>
  <dxfs count="0"/>
  <tableStyles count="0" defaultTableStyle="TableStyleMedium2" defaultPivotStyle="PivotStyleLight16"/>
  <colors>
    <mruColors>
      <color rgb="FF009999"/>
      <color rgb="FF00808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630113</xdr:colOff>
      <xdr:row>0</xdr:row>
      <xdr:rowOff>0</xdr:rowOff>
    </xdr:from>
    <xdr:to>
      <xdr:col>7</xdr:col>
      <xdr:colOff>11727</xdr:colOff>
      <xdr:row>7</xdr:row>
      <xdr:rowOff>126351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113" y="0"/>
          <a:ext cx="6503917" cy="1214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3"/>
  <sheetViews>
    <sheetView tabSelected="1" zoomScale="150" zoomScaleNormal="150" workbookViewId="0">
      <selection sqref="A1:G113"/>
    </sheetView>
  </sheetViews>
  <sheetFormatPr baseColWidth="10" defaultColWidth="11.42578125" defaultRowHeight="12" x14ac:dyDescent="0.2"/>
  <cols>
    <col min="1" max="1" width="2.140625" style="10" customWidth="1"/>
    <col min="2" max="2" width="19.85546875" style="10" customWidth="1"/>
    <col min="3" max="3" width="15.5703125" style="10" customWidth="1"/>
    <col min="4" max="4" width="12.7109375" style="10" bestFit="1" customWidth="1"/>
    <col min="5" max="5" width="24.140625" style="10" bestFit="1" customWidth="1"/>
    <col min="6" max="6" width="11.42578125" style="10"/>
    <col min="7" max="7" width="13.5703125" style="10" customWidth="1"/>
    <col min="8" max="16384" width="11.42578125" style="10"/>
  </cols>
  <sheetData>
    <row r="3" spans="1:7" x14ac:dyDescent="0.2">
      <c r="A3" s="9"/>
    </row>
    <row r="4" spans="1:7" x14ac:dyDescent="0.2">
      <c r="A4" s="11"/>
    </row>
    <row r="5" spans="1:7" x14ac:dyDescent="0.2">
      <c r="A5" s="12"/>
    </row>
    <row r="6" spans="1:7" x14ac:dyDescent="0.2">
      <c r="A6" s="13"/>
    </row>
    <row r="7" spans="1:7" x14ac:dyDescent="0.2">
      <c r="A7" s="14"/>
    </row>
    <row r="8" spans="1:7" ht="15.75" customHeight="1" x14ac:dyDescent="0.2">
      <c r="A8" s="14"/>
    </row>
    <row r="9" spans="1:7" ht="12" customHeight="1" x14ac:dyDescent="0.25">
      <c r="A9" s="15"/>
      <c r="B9" s="101" t="s">
        <v>85</v>
      </c>
      <c r="C9" s="98" t="s">
        <v>0</v>
      </c>
      <c r="D9" s="95"/>
      <c r="E9" s="132" t="s">
        <v>112</v>
      </c>
      <c r="F9" s="133"/>
      <c r="G9" s="99">
        <v>12000</v>
      </c>
    </row>
    <row r="10" spans="1:7" ht="12" customHeight="1" x14ac:dyDescent="0.25">
      <c r="A10" s="15"/>
      <c r="B10" s="90" t="s">
        <v>1</v>
      </c>
      <c r="C10" s="98" t="s">
        <v>2</v>
      </c>
      <c r="D10" s="95"/>
      <c r="E10" s="134" t="s">
        <v>86</v>
      </c>
      <c r="F10" s="135"/>
      <c r="G10" s="91" t="s">
        <v>121</v>
      </c>
    </row>
    <row r="11" spans="1:7" ht="12" customHeight="1" x14ac:dyDescent="0.25">
      <c r="A11" s="16"/>
      <c r="B11" s="90" t="s">
        <v>87</v>
      </c>
      <c r="C11" s="91" t="s">
        <v>3</v>
      </c>
      <c r="D11" s="95"/>
      <c r="E11" s="134" t="s">
        <v>4</v>
      </c>
      <c r="F11" s="135"/>
      <c r="G11" s="92">
        <v>2173</v>
      </c>
    </row>
    <row r="12" spans="1:7" ht="12.75" x14ac:dyDescent="0.25">
      <c r="A12" s="17"/>
      <c r="B12" s="90" t="s">
        <v>88</v>
      </c>
      <c r="C12" s="93" t="s">
        <v>5</v>
      </c>
      <c r="D12" s="95"/>
      <c r="E12" s="94" t="s">
        <v>89</v>
      </c>
      <c r="F12" s="95"/>
      <c r="G12" s="96">
        <f>+G9*G11</f>
        <v>26076000</v>
      </c>
    </row>
    <row r="13" spans="1:7" ht="12.75" x14ac:dyDescent="0.25">
      <c r="A13" s="9"/>
      <c r="B13" s="90" t="s">
        <v>90</v>
      </c>
      <c r="C13" s="100" t="s">
        <v>6</v>
      </c>
      <c r="D13" s="95"/>
      <c r="E13" s="134" t="s">
        <v>91</v>
      </c>
      <c r="F13" s="135"/>
      <c r="G13" s="93" t="s">
        <v>122</v>
      </c>
    </row>
    <row r="14" spans="1:7" ht="12" customHeight="1" x14ac:dyDescent="0.25">
      <c r="A14" s="9"/>
      <c r="B14" s="90" t="s">
        <v>7</v>
      </c>
      <c r="C14" s="91" t="s">
        <v>8</v>
      </c>
      <c r="D14" s="95"/>
      <c r="E14" s="134" t="s">
        <v>9</v>
      </c>
      <c r="F14" s="135"/>
      <c r="G14" s="91" t="s">
        <v>120</v>
      </c>
    </row>
    <row r="15" spans="1:7" ht="12.75" x14ac:dyDescent="0.25">
      <c r="A15" s="9"/>
      <c r="B15" s="90" t="s">
        <v>10</v>
      </c>
      <c r="C15" s="97" t="s">
        <v>147</v>
      </c>
      <c r="D15" s="95"/>
      <c r="E15" s="126" t="s">
        <v>11</v>
      </c>
      <c r="F15" s="127"/>
      <c r="G15" s="93" t="s">
        <v>76</v>
      </c>
    </row>
    <row r="16" spans="1:7" x14ac:dyDescent="0.2">
      <c r="A16" s="18"/>
      <c r="B16" s="136"/>
      <c r="C16" s="137"/>
      <c r="D16" s="137"/>
      <c r="E16" s="137"/>
      <c r="F16" s="137"/>
      <c r="G16" s="138"/>
    </row>
    <row r="17" spans="1:7" x14ac:dyDescent="0.2">
      <c r="A17" s="19"/>
      <c r="B17" s="128" t="s">
        <v>92</v>
      </c>
      <c r="C17" s="129"/>
      <c r="D17" s="129"/>
      <c r="E17" s="129"/>
      <c r="F17" s="129"/>
      <c r="G17" s="129"/>
    </row>
    <row r="18" spans="1:7" x14ac:dyDescent="0.2">
      <c r="A18" s="19"/>
    </row>
    <row r="19" spans="1:7" x14ac:dyDescent="0.2">
      <c r="A19" s="19"/>
      <c r="B19" s="20" t="s">
        <v>12</v>
      </c>
    </row>
    <row r="20" spans="1:7" ht="24" x14ac:dyDescent="0.2">
      <c r="A20" s="19"/>
      <c r="B20" s="102" t="s">
        <v>13</v>
      </c>
      <c r="C20" s="103" t="s">
        <v>14</v>
      </c>
      <c r="D20" s="103" t="s">
        <v>15</v>
      </c>
      <c r="E20" s="103" t="s">
        <v>93</v>
      </c>
      <c r="F20" s="103" t="s">
        <v>16</v>
      </c>
      <c r="G20" s="103" t="s">
        <v>17</v>
      </c>
    </row>
    <row r="21" spans="1:7" x14ac:dyDescent="0.2">
      <c r="A21" s="19"/>
      <c r="B21" s="1" t="s">
        <v>123</v>
      </c>
      <c r="C21" s="2" t="s">
        <v>18</v>
      </c>
      <c r="D21" s="3">
        <v>2</v>
      </c>
      <c r="E21" s="4" t="s">
        <v>124</v>
      </c>
      <c r="F21" s="86">
        <v>20000</v>
      </c>
      <c r="G21" s="86">
        <f>D21*F21</f>
        <v>40000</v>
      </c>
    </row>
    <row r="22" spans="1:7" x14ac:dyDescent="0.2">
      <c r="A22" s="19"/>
      <c r="B22" s="6" t="s">
        <v>125</v>
      </c>
      <c r="C22" s="7" t="s">
        <v>18</v>
      </c>
      <c r="D22" s="5">
        <v>6</v>
      </c>
      <c r="E22" s="4" t="s">
        <v>126</v>
      </c>
      <c r="F22" s="86">
        <v>20000</v>
      </c>
      <c r="G22" s="86">
        <f t="shared" ref="G22:G28" si="0">D22*F22</f>
        <v>120000</v>
      </c>
    </row>
    <row r="23" spans="1:7" x14ac:dyDescent="0.2">
      <c r="A23" s="19"/>
      <c r="B23" s="118" t="s">
        <v>127</v>
      </c>
      <c r="C23" s="7" t="s">
        <v>18</v>
      </c>
      <c r="D23" s="5">
        <v>45</v>
      </c>
      <c r="E23" s="4" t="s">
        <v>128</v>
      </c>
      <c r="F23" s="86">
        <v>20000</v>
      </c>
      <c r="G23" s="86">
        <f t="shared" si="0"/>
        <v>900000</v>
      </c>
    </row>
    <row r="24" spans="1:7" ht="24" x14ac:dyDescent="0.2">
      <c r="A24" s="19"/>
      <c r="B24" s="118" t="s">
        <v>129</v>
      </c>
      <c r="C24" s="7" t="s">
        <v>18</v>
      </c>
      <c r="D24" s="5">
        <v>12</v>
      </c>
      <c r="E24" s="4" t="s">
        <v>130</v>
      </c>
      <c r="F24" s="86">
        <v>20000</v>
      </c>
      <c r="G24" s="86">
        <f t="shared" si="0"/>
        <v>240000</v>
      </c>
    </row>
    <row r="25" spans="1:7" ht="24" x14ac:dyDescent="0.2">
      <c r="A25" s="19"/>
      <c r="B25" s="118" t="s">
        <v>131</v>
      </c>
      <c r="C25" s="7" t="s">
        <v>18</v>
      </c>
      <c r="D25" s="5">
        <v>6</v>
      </c>
      <c r="E25" s="4" t="s">
        <v>132</v>
      </c>
      <c r="F25" s="86">
        <v>20000</v>
      </c>
      <c r="G25" s="86">
        <f t="shared" si="0"/>
        <v>120000</v>
      </c>
    </row>
    <row r="26" spans="1:7" x14ac:dyDescent="0.2">
      <c r="A26" s="19"/>
      <c r="B26" s="8" t="s">
        <v>133</v>
      </c>
      <c r="C26" s="7" t="s">
        <v>18</v>
      </c>
      <c r="D26" s="5">
        <v>8</v>
      </c>
      <c r="E26" s="4" t="s">
        <v>132</v>
      </c>
      <c r="F26" s="86">
        <v>20000</v>
      </c>
      <c r="G26" s="86">
        <f t="shared" si="0"/>
        <v>160000</v>
      </c>
    </row>
    <row r="27" spans="1:7" x14ac:dyDescent="0.2">
      <c r="A27" s="19"/>
      <c r="B27" s="8" t="s">
        <v>134</v>
      </c>
      <c r="C27" s="7" t="s">
        <v>18</v>
      </c>
      <c r="D27" s="5">
        <v>330</v>
      </c>
      <c r="E27" s="4" t="s">
        <v>19</v>
      </c>
      <c r="F27" s="86">
        <v>20000</v>
      </c>
      <c r="G27" s="86">
        <f t="shared" si="0"/>
        <v>6600000</v>
      </c>
    </row>
    <row r="28" spans="1:7" x14ac:dyDescent="0.2">
      <c r="A28" s="19"/>
      <c r="B28" s="8" t="s">
        <v>20</v>
      </c>
      <c r="C28" s="7" t="s">
        <v>18</v>
      </c>
      <c r="D28" s="5">
        <v>72</v>
      </c>
      <c r="E28" s="4" t="s">
        <v>19</v>
      </c>
      <c r="F28" s="86">
        <v>20000</v>
      </c>
      <c r="G28" s="86">
        <f t="shared" si="0"/>
        <v>1440000</v>
      </c>
    </row>
    <row r="29" spans="1:7" x14ac:dyDescent="0.2">
      <c r="A29" s="19"/>
      <c r="B29" s="104" t="s">
        <v>21</v>
      </c>
      <c r="C29" s="105"/>
      <c r="D29" s="105"/>
      <c r="E29" s="105"/>
      <c r="F29" s="106"/>
      <c r="G29" s="107">
        <f>SUM(G21:G28)</f>
        <v>9620000</v>
      </c>
    </row>
    <row r="30" spans="1:7" x14ac:dyDescent="0.2">
      <c r="A30" s="19"/>
    </row>
    <row r="31" spans="1:7" x14ac:dyDescent="0.2">
      <c r="A31" s="19"/>
      <c r="B31" s="21" t="s">
        <v>77</v>
      </c>
    </row>
    <row r="32" spans="1:7" ht="24" x14ac:dyDescent="0.2">
      <c r="A32" s="19"/>
      <c r="B32" s="108" t="s">
        <v>13</v>
      </c>
      <c r="C32" s="109" t="s">
        <v>14</v>
      </c>
      <c r="D32" s="109" t="s">
        <v>15</v>
      </c>
      <c r="E32" s="108" t="s">
        <v>93</v>
      </c>
      <c r="F32" s="109" t="s">
        <v>16</v>
      </c>
      <c r="G32" s="108" t="s">
        <v>17</v>
      </c>
    </row>
    <row r="33" spans="1:7" x14ac:dyDescent="0.2">
      <c r="A33" s="19"/>
      <c r="B33" s="22" t="s">
        <v>116</v>
      </c>
      <c r="C33" s="23" t="s">
        <v>116</v>
      </c>
      <c r="D33" s="23">
        <v>0</v>
      </c>
      <c r="E33" s="23">
        <v>0</v>
      </c>
      <c r="F33" s="24">
        <v>0</v>
      </c>
      <c r="G33" s="24">
        <v>0</v>
      </c>
    </row>
    <row r="34" spans="1:7" x14ac:dyDescent="0.2">
      <c r="A34" s="19"/>
      <c r="B34" s="110" t="s">
        <v>22</v>
      </c>
      <c r="C34" s="111"/>
      <c r="D34" s="111"/>
      <c r="E34" s="111"/>
      <c r="F34" s="112"/>
      <c r="G34" s="113">
        <f>SUM(G33)</f>
        <v>0</v>
      </c>
    </row>
    <row r="35" spans="1:7" x14ac:dyDescent="0.2">
      <c r="A35" s="19"/>
    </row>
    <row r="36" spans="1:7" x14ac:dyDescent="0.2">
      <c r="A36" s="19"/>
      <c r="B36" s="25" t="s">
        <v>23</v>
      </c>
    </row>
    <row r="37" spans="1:7" ht="24" x14ac:dyDescent="0.2">
      <c r="A37" s="19"/>
      <c r="B37" s="108" t="s">
        <v>13</v>
      </c>
      <c r="C37" s="108" t="s">
        <v>14</v>
      </c>
      <c r="D37" s="108" t="s">
        <v>15</v>
      </c>
      <c r="E37" s="108" t="s">
        <v>93</v>
      </c>
      <c r="F37" s="109" t="s">
        <v>16</v>
      </c>
      <c r="G37" s="108" t="s">
        <v>17</v>
      </c>
    </row>
    <row r="38" spans="1:7" x14ac:dyDescent="0.2">
      <c r="A38" s="19"/>
      <c r="B38" s="26"/>
      <c r="C38" s="27"/>
      <c r="D38" s="28"/>
      <c r="E38" s="29"/>
      <c r="F38" s="30"/>
      <c r="G38" s="30"/>
    </row>
    <row r="39" spans="1:7" x14ac:dyDescent="0.2">
      <c r="A39" s="19"/>
      <c r="B39" s="110" t="s">
        <v>24</v>
      </c>
      <c r="C39" s="111"/>
      <c r="D39" s="111"/>
      <c r="E39" s="111"/>
      <c r="F39" s="112"/>
      <c r="G39" s="113">
        <f>SUM(G38:G38)</f>
        <v>0</v>
      </c>
    </row>
    <row r="40" spans="1:7" x14ac:dyDescent="0.2">
      <c r="A40" s="19"/>
    </row>
    <row r="41" spans="1:7" x14ac:dyDescent="0.2">
      <c r="A41" s="19"/>
      <c r="B41" s="25" t="s">
        <v>25</v>
      </c>
    </row>
    <row r="42" spans="1:7" ht="24" x14ac:dyDescent="0.2">
      <c r="A42" s="19"/>
      <c r="B42" s="109" t="s">
        <v>26</v>
      </c>
      <c r="C42" s="109" t="s">
        <v>94</v>
      </c>
      <c r="D42" s="109" t="s">
        <v>95</v>
      </c>
      <c r="E42" s="109" t="s">
        <v>93</v>
      </c>
      <c r="F42" s="109" t="s">
        <v>16</v>
      </c>
      <c r="G42" s="109" t="s">
        <v>17</v>
      </c>
    </row>
    <row r="43" spans="1:7" x14ac:dyDescent="0.2">
      <c r="A43" s="19"/>
      <c r="B43" s="31" t="s">
        <v>27</v>
      </c>
      <c r="C43" s="32"/>
      <c r="D43" s="32"/>
      <c r="E43" s="32"/>
      <c r="F43" s="33"/>
      <c r="G43" s="32"/>
    </row>
    <row r="44" spans="1:7" x14ac:dyDescent="0.2">
      <c r="A44" s="19"/>
      <c r="B44" s="34" t="s">
        <v>28</v>
      </c>
      <c r="C44" s="35" t="s">
        <v>42</v>
      </c>
      <c r="D44" s="35">
        <v>180</v>
      </c>
      <c r="E44" s="35" t="s">
        <v>29</v>
      </c>
      <c r="F44" s="121">
        <v>1250</v>
      </c>
      <c r="G44" s="122">
        <f t="shared" ref="G44:G50" si="1">+D44*F44</f>
        <v>225000</v>
      </c>
    </row>
    <row r="45" spans="1:7" x14ac:dyDescent="0.2">
      <c r="A45" s="19"/>
      <c r="B45" s="34" t="s">
        <v>30</v>
      </c>
      <c r="C45" s="35" t="s">
        <v>42</v>
      </c>
      <c r="D45" s="35">
        <v>150</v>
      </c>
      <c r="E45" s="35" t="s">
        <v>29</v>
      </c>
      <c r="F45" s="121">
        <v>790</v>
      </c>
      <c r="G45" s="122">
        <f t="shared" si="1"/>
        <v>118500</v>
      </c>
    </row>
    <row r="46" spans="1:7" x14ac:dyDescent="0.2">
      <c r="A46" s="19"/>
      <c r="B46" s="34" t="s">
        <v>31</v>
      </c>
      <c r="C46" s="35" t="s">
        <v>42</v>
      </c>
      <c r="D46" s="35">
        <v>76</v>
      </c>
      <c r="E46" s="35" t="s">
        <v>29</v>
      </c>
      <c r="F46" s="121">
        <v>1200</v>
      </c>
      <c r="G46" s="122">
        <f t="shared" si="1"/>
        <v>91200</v>
      </c>
    </row>
    <row r="47" spans="1:7" x14ac:dyDescent="0.2">
      <c r="A47" s="19"/>
      <c r="B47" s="34" t="s">
        <v>32</v>
      </c>
      <c r="C47" s="35" t="s">
        <v>42</v>
      </c>
      <c r="D47" s="35">
        <v>252</v>
      </c>
      <c r="E47" s="35" t="s">
        <v>29</v>
      </c>
      <c r="F47" s="121">
        <v>1480</v>
      </c>
      <c r="G47" s="122">
        <f t="shared" si="1"/>
        <v>372960</v>
      </c>
    </row>
    <row r="48" spans="1:7" x14ac:dyDescent="0.2">
      <c r="A48" s="19"/>
      <c r="B48" s="34" t="s">
        <v>33</v>
      </c>
      <c r="C48" s="35" t="s">
        <v>42</v>
      </c>
      <c r="D48" s="35">
        <v>50</v>
      </c>
      <c r="E48" s="35" t="s">
        <v>29</v>
      </c>
      <c r="F48" s="121">
        <v>395</v>
      </c>
      <c r="G48" s="122">
        <f>+D48*F48</f>
        <v>19750</v>
      </c>
    </row>
    <row r="49" spans="1:7" x14ac:dyDescent="0.2">
      <c r="A49" s="19"/>
      <c r="B49" s="34" t="s">
        <v>34</v>
      </c>
      <c r="C49" s="35" t="s">
        <v>42</v>
      </c>
      <c r="D49" s="35">
        <v>40</v>
      </c>
      <c r="E49" s="35" t="s">
        <v>29</v>
      </c>
      <c r="F49" s="121">
        <v>4000</v>
      </c>
      <c r="G49" s="122">
        <f t="shared" si="1"/>
        <v>160000</v>
      </c>
    </row>
    <row r="50" spans="1:7" x14ac:dyDescent="0.2">
      <c r="A50" s="19"/>
      <c r="B50" s="34" t="s">
        <v>35</v>
      </c>
      <c r="C50" s="35" t="s">
        <v>42</v>
      </c>
      <c r="D50" s="35">
        <v>67</v>
      </c>
      <c r="E50" s="35" t="s">
        <v>29</v>
      </c>
      <c r="F50" s="121">
        <v>550</v>
      </c>
      <c r="G50" s="122">
        <f t="shared" si="1"/>
        <v>36850</v>
      </c>
    </row>
    <row r="51" spans="1:7" x14ac:dyDescent="0.2">
      <c r="A51" s="19"/>
      <c r="B51" s="31" t="s">
        <v>40</v>
      </c>
      <c r="C51" s="32"/>
      <c r="D51" s="32"/>
      <c r="E51" s="32"/>
      <c r="F51" s="123"/>
      <c r="G51" s="124"/>
    </row>
    <row r="52" spans="1:7" x14ac:dyDescent="0.2">
      <c r="A52" s="19"/>
      <c r="B52" s="36" t="s">
        <v>135</v>
      </c>
      <c r="C52" s="37" t="s">
        <v>42</v>
      </c>
      <c r="D52" s="35">
        <v>2</v>
      </c>
      <c r="E52" s="35" t="s">
        <v>38</v>
      </c>
      <c r="F52" s="121">
        <v>8501</v>
      </c>
      <c r="G52" s="122">
        <f t="shared" ref="G52:G56" si="2">+D52*F52</f>
        <v>17002</v>
      </c>
    </row>
    <row r="53" spans="1:7" x14ac:dyDescent="0.2">
      <c r="A53" s="19"/>
      <c r="B53" s="38" t="s">
        <v>44</v>
      </c>
      <c r="C53" s="37" t="s">
        <v>42</v>
      </c>
      <c r="D53" s="35">
        <v>5</v>
      </c>
      <c r="E53" s="35" t="s">
        <v>45</v>
      </c>
      <c r="F53" s="121">
        <v>5096</v>
      </c>
      <c r="G53" s="122">
        <f t="shared" si="2"/>
        <v>25480</v>
      </c>
    </row>
    <row r="54" spans="1:7" x14ac:dyDescent="0.2">
      <c r="A54" s="19"/>
      <c r="B54" s="38" t="s">
        <v>136</v>
      </c>
      <c r="C54" s="37" t="s">
        <v>117</v>
      </c>
      <c r="D54" s="35">
        <v>1</v>
      </c>
      <c r="E54" s="35" t="s">
        <v>79</v>
      </c>
      <c r="F54" s="121">
        <v>170000</v>
      </c>
      <c r="G54" s="122">
        <f t="shared" si="2"/>
        <v>170000</v>
      </c>
    </row>
    <row r="55" spans="1:7" x14ac:dyDescent="0.2">
      <c r="A55" s="19"/>
      <c r="B55" s="38" t="s">
        <v>137</v>
      </c>
      <c r="C55" s="37" t="s">
        <v>42</v>
      </c>
      <c r="D55" s="35">
        <v>1</v>
      </c>
      <c r="E55" s="35" t="s">
        <v>79</v>
      </c>
      <c r="F55" s="121">
        <v>160000</v>
      </c>
      <c r="G55" s="122">
        <f t="shared" si="2"/>
        <v>160000</v>
      </c>
    </row>
    <row r="56" spans="1:7" x14ac:dyDescent="0.2">
      <c r="A56" s="19"/>
      <c r="B56" s="36" t="s">
        <v>138</v>
      </c>
      <c r="C56" s="37" t="s">
        <v>42</v>
      </c>
      <c r="D56" s="35">
        <v>1</v>
      </c>
      <c r="E56" s="35" t="s">
        <v>43</v>
      </c>
      <c r="F56" s="121">
        <v>130000</v>
      </c>
      <c r="G56" s="122">
        <f t="shared" si="2"/>
        <v>130000</v>
      </c>
    </row>
    <row r="57" spans="1:7" x14ac:dyDescent="0.2">
      <c r="A57" s="19"/>
      <c r="B57" s="39" t="s">
        <v>83</v>
      </c>
      <c r="C57" s="35"/>
      <c r="D57" s="35"/>
      <c r="E57" s="35"/>
      <c r="F57" s="125"/>
      <c r="G57" s="122"/>
    </row>
    <row r="58" spans="1:7" x14ac:dyDescent="0.2">
      <c r="A58" s="19"/>
      <c r="B58" s="40" t="s">
        <v>78</v>
      </c>
      <c r="C58" s="35" t="s">
        <v>37</v>
      </c>
      <c r="D58" s="35">
        <v>5</v>
      </c>
      <c r="E58" s="35" t="s">
        <v>41</v>
      </c>
      <c r="F58" s="125">
        <v>9910</v>
      </c>
      <c r="G58" s="122">
        <f>+D58*F58</f>
        <v>49550</v>
      </c>
    </row>
    <row r="59" spans="1:7" x14ac:dyDescent="0.2">
      <c r="A59" s="19"/>
      <c r="B59" s="34" t="s">
        <v>36</v>
      </c>
      <c r="C59" s="35" t="s">
        <v>37</v>
      </c>
      <c r="D59" s="35">
        <v>5</v>
      </c>
      <c r="E59" s="35" t="s">
        <v>38</v>
      </c>
      <c r="F59" s="125">
        <v>8678</v>
      </c>
      <c r="G59" s="122">
        <f>+D59*F59</f>
        <v>43390</v>
      </c>
    </row>
    <row r="60" spans="1:7" x14ac:dyDescent="0.2">
      <c r="A60" s="19"/>
      <c r="B60" s="34" t="s">
        <v>81</v>
      </c>
      <c r="C60" s="35" t="s">
        <v>37</v>
      </c>
      <c r="D60" s="35">
        <v>4</v>
      </c>
      <c r="E60" s="35" t="s">
        <v>39</v>
      </c>
      <c r="F60" s="125">
        <v>12756</v>
      </c>
      <c r="G60" s="122">
        <f>+D60*F60</f>
        <v>51024</v>
      </c>
    </row>
    <row r="61" spans="1:7" x14ac:dyDescent="0.2">
      <c r="A61" s="19"/>
      <c r="B61" s="34" t="s">
        <v>139</v>
      </c>
      <c r="C61" s="35" t="s">
        <v>37</v>
      </c>
      <c r="D61" s="35">
        <v>5</v>
      </c>
      <c r="E61" s="35" t="s">
        <v>140</v>
      </c>
      <c r="F61" s="125">
        <v>7784</v>
      </c>
      <c r="G61" s="122">
        <f>+D61*F61</f>
        <v>38920</v>
      </c>
    </row>
    <row r="62" spans="1:7" x14ac:dyDescent="0.2">
      <c r="A62" s="19"/>
      <c r="B62" s="31" t="s">
        <v>46</v>
      </c>
      <c r="C62" s="32"/>
      <c r="D62" s="32"/>
      <c r="E62" s="32"/>
      <c r="F62" s="123"/>
      <c r="G62" s="124"/>
    </row>
    <row r="63" spans="1:7" x14ac:dyDescent="0.2">
      <c r="A63" s="19"/>
      <c r="B63" s="34" t="s">
        <v>47</v>
      </c>
      <c r="C63" s="35" t="s">
        <v>37</v>
      </c>
      <c r="D63" s="35">
        <v>10</v>
      </c>
      <c r="E63" s="35" t="s">
        <v>48</v>
      </c>
      <c r="F63" s="125">
        <v>17000</v>
      </c>
      <c r="G63" s="122">
        <f>+D63*F63</f>
        <v>170000</v>
      </c>
    </row>
    <row r="64" spans="1:7" x14ac:dyDescent="0.2">
      <c r="A64" s="19"/>
      <c r="B64" s="36" t="s">
        <v>146</v>
      </c>
      <c r="C64" s="37" t="s">
        <v>37</v>
      </c>
      <c r="D64" s="35">
        <v>2</v>
      </c>
      <c r="E64" s="35" t="s">
        <v>49</v>
      </c>
      <c r="F64" s="125">
        <v>7422</v>
      </c>
      <c r="G64" s="122">
        <f>+D64*F64</f>
        <v>14844</v>
      </c>
    </row>
    <row r="65" spans="1:7" x14ac:dyDescent="0.2">
      <c r="A65" s="19"/>
      <c r="B65" s="34" t="s">
        <v>50</v>
      </c>
      <c r="C65" s="35" t="s">
        <v>37</v>
      </c>
      <c r="D65" s="35">
        <v>2</v>
      </c>
      <c r="E65" s="35" t="s">
        <v>51</v>
      </c>
      <c r="F65" s="125">
        <v>16100</v>
      </c>
      <c r="G65" s="122">
        <f>+D65*F65</f>
        <v>32200</v>
      </c>
    </row>
    <row r="66" spans="1:7" x14ac:dyDescent="0.2">
      <c r="A66" s="19"/>
      <c r="B66" s="34" t="s">
        <v>115</v>
      </c>
      <c r="C66" s="35" t="s">
        <v>37</v>
      </c>
      <c r="D66" s="35">
        <v>5</v>
      </c>
      <c r="E66" s="35" t="s">
        <v>82</v>
      </c>
      <c r="F66" s="125">
        <v>8270</v>
      </c>
      <c r="G66" s="122">
        <f>+D66*F66</f>
        <v>41350</v>
      </c>
    </row>
    <row r="67" spans="1:7" x14ac:dyDescent="0.2">
      <c r="A67" s="19"/>
      <c r="B67" s="36" t="s">
        <v>141</v>
      </c>
      <c r="C67" s="37" t="s">
        <v>37</v>
      </c>
      <c r="D67" s="35">
        <v>2</v>
      </c>
      <c r="E67" s="35" t="s">
        <v>52</v>
      </c>
      <c r="F67" s="125">
        <v>24150</v>
      </c>
      <c r="G67" s="122">
        <f>+D67*F67</f>
        <v>48300</v>
      </c>
    </row>
    <row r="68" spans="1:7" x14ac:dyDescent="0.2">
      <c r="A68" s="19"/>
      <c r="B68" s="31" t="s">
        <v>53</v>
      </c>
      <c r="C68" s="32"/>
      <c r="D68" s="32"/>
      <c r="E68" s="32"/>
      <c r="F68" s="123"/>
      <c r="G68" s="124"/>
    </row>
    <row r="69" spans="1:7" x14ac:dyDescent="0.2">
      <c r="A69" s="19"/>
      <c r="B69" s="41" t="s">
        <v>142</v>
      </c>
      <c r="C69" s="42" t="s">
        <v>42</v>
      </c>
      <c r="D69" s="43">
        <v>0.3</v>
      </c>
      <c r="E69" s="43" t="s">
        <v>80</v>
      </c>
      <c r="F69" s="121">
        <v>214669</v>
      </c>
      <c r="G69" s="122">
        <f>+D69*F69</f>
        <v>64400.7</v>
      </c>
    </row>
    <row r="70" spans="1:7" x14ac:dyDescent="0.2">
      <c r="A70" s="11"/>
      <c r="B70" s="36" t="s">
        <v>143</v>
      </c>
      <c r="C70" s="37" t="s">
        <v>37</v>
      </c>
      <c r="D70" s="44">
        <v>1</v>
      </c>
      <c r="E70" s="35" t="s">
        <v>144</v>
      </c>
      <c r="F70" s="121">
        <v>98387</v>
      </c>
      <c r="G70" s="122">
        <f>+D70*F70</f>
        <v>98387</v>
      </c>
    </row>
    <row r="71" spans="1:7" x14ac:dyDescent="0.2">
      <c r="A71" s="45"/>
      <c r="B71" s="36" t="s">
        <v>54</v>
      </c>
      <c r="C71" s="37" t="s">
        <v>42</v>
      </c>
      <c r="D71" s="35">
        <v>1</v>
      </c>
      <c r="E71" s="35" t="s">
        <v>80</v>
      </c>
      <c r="F71" s="121">
        <v>50981</v>
      </c>
      <c r="G71" s="122">
        <f>+D71*F71</f>
        <v>50981</v>
      </c>
    </row>
    <row r="72" spans="1:7" x14ac:dyDescent="0.2">
      <c r="A72" s="45"/>
      <c r="B72" s="110" t="s">
        <v>55</v>
      </c>
      <c r="C72" s="111"/>
      <c r="D72" s="111"/>
      <c r="E72" s="111"/>
      <c r="F72" s="112"/>
      <c r="G72" s="113">
        <f>SUM(G44:G71)</f>
        <v>2230088.7000000002</v>
      </c>
    </row>
    <row r="73" spans="1:7" x14ac:dyDescent="0.2">
      <c r="A73" s="45"/>
    </row>
    <row r="74" spans="1:7" x14ac:dyDescent="0.2">
      <c r="A74" s="45"/>
      <c r="B74" s="21" t="s">
        <v>56</v>
      </c>
    </row>
    <row r="75" spans="1:7" ht="24" x14ac:dyDescent="0.2">
      <c r="A75" s="45"/>
      <c r="B75" s="108" t="s">
        <v>57</v>
      </c>
      <c r="C75" s="109" t="s">
        <v>94</v>
      </c>
      <c r="D75" s="109" t="s">
        <v>95</v>
      </c>
      <c r="E75" s="108" t="s">
        <v>93</v>
      </c>
      <c r="F75" s="109" t="s">
        <v>16</v>
      </c>
      <c r="G75" s="108" t="s">
        <v>17</v>
      </c>
    </row>
    <row r="76" spans="1:7" x14ac:dyDescent="0.2">
      <c r="A76" s="46"/>
      <c r="B76" s="40" t="s">
        <v>58</v>
      </c>
      <c r="C76" s="35" t="s">
        <v>59</v>
      </c>
      <c r="D76" s="35">
        <v>1</v>
      </c>
      <c r="E76" s="35" t="s">
        <v>60</v>
      </c>
      <c r="F76" s="125">
        <v>8000</v>
      </c>
      <c r="G76" s="122">
        <f t="shared" ref="G76:G81" si="3">+D76*F76</f>
        <v>8000</v>
      </c>
    </row>
    <row r="77" spans="1:7" x14ac:dyDescent="0.2">
      <c r="A77" s="46"/>
      <c r="B77" s="40" t="s">
        <v>61</v>
      </c>
      <c r="C77" s="35" t="s">
        <v>62</v>
      </c>
      <c r="D77" s="35">
        <v>1</v>
      </c>
      <c r="E77" s="35" t="s">
        <v>63</v>
      </c>
      <c r="F77" s="125">
        <v>1200000</v>
      </c>
      <c r="G77" s="122">
        <f t="shared" si="3"/>
        <v>1200000</v>
      </c>
    </row>
    <row r="78" spans="1:7" x14ac:dyDescent="0.2">
      <c r="A78" s="46"/>
      <c r="B78" s="40" t="s">
        <v>64</v>
      </c>
      <c r="C78" s="35" t="s">
        <v>65</v>
      </c>
      <c r="D78" s="35">
        <v>2200</v>
      </c>
      <c r="E78" s="35" t="s">
        <v>63</v>
      </c>
      <c r="F78" s="125">
        <v>148</v>
      </c>
      <c r="G78" s="122">
        <f t="shared" si="3"/>
        <v>325600</v>
      </c>
    </row>
    <row r="79" spans="1:7" x14ac:dyDescent="0.2">
      <c r="A79" s="9"/>
      <c r="B79" s="40" t="s">
        <v>66</v>
      </c>
      <c r="C79" s="35" t="s">
        <v>67</v>
      </c>
      <c r="D79" s="35">
        <v>1</v>
      </c>
      <c r="E79" s="35" t="s">
        <v>19</v>
      </c>
      <c r="F79" s="125">
        <v>150000</v>
      </c>
      <c r="G79" s="122">
        <f t="shared" si="3"/>
        <v>150000</v>
      </c>
    </row>
    <row r="80" spans="1:7" x14ac:dyDescent="0.2">
      <c r="A80" s="9"/>
      <c r="B80" s="40" t="s">
        <v>84</v>
      </c>
      <c r="C80" s="35" t="s">
        <v>67</v>
      </c>
      <c r="D80" s="35">
        <v>1</v>
      </c>
      <c r="E80" s="35" t="s">
        <v>19</v>
      </c>
      <c r="F80" s="125">
        <v>80000</v>
      </c>
      <c r="G80" s="122">
        <f t="shared" si="3"/>
        <v>80000</v>
      </c>
    </row>
    <row r="81" spans="1:7" x14ac:dyDescent="0.2">
      <c r="A81" s="9"/>
      <c r="B81" s="40" t="s">
        <v>68</v>
      </c>
      <c r="C81" s="35" t="s">
        <v>69</v>
      </c>
      <c r="D81" s="35">
        <v>20</v>
      </c>
      <c r="E81" s="35" t="s">
        <v>19</v>
      </c>
      <c r="F81" s="125">
        <v>10000</v>
      </c>
      <c r="G81" s="122">
        <f t="shared" si="3"/>
        <v>200000</v>
      </c>
    </row>
    <row r="82" spans="1:7" x14ac:dyDescent="0.2">
      <c r="A82" s="9"/>
      <c r="B82" s="110" t="s">
        <v>70</v>
      </c>
      <c r="C82" s="111"/>
      <c r="D82" s="111"/>
      <c r="E82" s="111"/>
      <c r="F82" s="112"/>
      <c r="G82" s="113">
        <f>SUM(G76:G81)</f>
        <v>1963600</v>
      </c>
    </row>
    <row r="83" spans="1:7" x14ac:dyDescent="0.2">
      <c r="A83" s="9"/>
    </row>
    <row r="84" spans="1:7" x14ac:dyDescent="0.2">
      <c r="A84" s="9"/>
      <c r="B84" s="21" t="s">
        <v>71</v>
      </c>
      <c r="C84" s="47"/>
      <c r="D84" s="47"/>
      <c r="E84" s="47"/>
      <c r="F84" s="47"/>
      <c r="G84" s="48">
        <f>G29+G34+G39+G72+G82</f>
        <v>13813688.699999999</v>
      </c>
    </row>
    <row r="85" spans="1:7" x14ac:dyDescent="0.2">
      <c r="A85" s="9"/>
      <c r="B85" s="114" t="s">
        <v>72</v>
      </c>
      <c r="C85" s="115"/>
      <c r="D85" s="115"/>
      <c r="E85" s="115"/>
      <c r="F85" s="115"/>
      <c r="G85" s="116">
        <f>G84*0.05</f>
        <v>690684.43500000006</v>
      </c>
    </row>
    <row r="86" spans="1:7" x14ac:dyDescent="0.2">
      <c r="B86" s="21" t="s">
        <v>73</v>
      </c>
      <c r="C86" s="47"/>
      <c r="D86" s="47"/>
      <c r="E86" s="47"/>
      <c r="F86" s="47"/>
      <c r="G86" s="48">
        <f>G85+G84</f>
        <v>14504373.135</v>
      </c>
    </row>
    <row r="87" spans="1:7" x14ac:dyDescent="0.2">
      <c r="B87" s="114" t="s">
        <v>74</v>
      </c>
      <c r="C87" s="115"/>
      <c r="D87" s="115"/>
      <c r="E87" s="115"/>
      <c r="F87" s="115"/>
      <c r="G87" s="116">
        <f>G12</f>
        <v>26076000</v>
      </c>
    </row>
    <row r="88" spans="1:7" x14ac:dyDescent="0.2">
      <c r="B88" s="21" t="s">
        <v>75</v>
      </c>
      <c r="C88" s="47"/>
      <c r="D88" s="47"/>
      <c r="E88" s="47"/>
      <c r="F88" s="47"/>
      <c r="G88" s="117">
        <f>G87-G86</f>
        <v>11571626.865</v>
      </c>
    </row>
    <row r="89" spans="1:7" x14ac:dyDescent="0.2">
      <c r="B89" s="49" t="s">
        <v>118</v>
      </c>
      <c r="C89" s="50"/>
      <c r="D89" s="50"/>
      <c r="E89" s="50"/>
      <c r="F89" s="50"/>
      <c r="G89" s="51"/>
    </row>
    <row r="90" spans="1:7" ht="12.75" thickBot="1" x14ac:dyDescent="0.25">
      <c r="B90" s="52"/>
      <c r="C90" s="50"/>
      <c r="D90" s="50"/>
      <c r="E90" s="50"/>
      <c r="F90" s="50"/>
      <c r="G90" s="51"/>
    </row>
    <row r="91" spans="1:7" x14ac:dyDescent="0.2">
      <c r="B91" s="87" t="s">
        <v>119</v>
      </c>
      <c r="C91" s="53"/>
      <c r="D91" s="53"/>
      <c r="E91" s="53"/>
      <c r="F91" s="54"/>
      <c r="G91" s="51"/>
    </row>
    <row r="92" spans="1:7" x14ac:dyDescent="0.2">
      <c r="B92" s="88" t="s">
        <v>96</v>
      </c>
      <c r="C92" s="55"/>
      <c r="D92" s="55"/>
      <c r="E92" s="55"/>
      <c r="F92" s="56"/>
      <c r="G92" s="51"/>
    </row>
    <row r="93" spans="1:7" x14ac:dyDescent="0.2">
      <c r="B93" s="88" t="s">
        <v>97</v>
      </c>
      <c r="C93" s="55"/>
      <c r="D93" s="55"/>
      <c r="E93" s="55"/>
      <c r="F93" s="56"/>
      <c r="G93" s="51"/>
    </row>
    <row r="94" spans="1:7" x14ac:dyDescent="0.2">
      <c r="B94" s="88" t="s">
        <v>98</v>
      </c>
      <c r="C94" s="55"/>
      <c r="D94" s="55"/>
      <c r="E94" s="55"/>
      <c r="F94" s="56"/>
      <c r="G94" s="51"/>
    </row>
    <row r="95" spans="1:7" x14ac:dyDescent="0.2">
      <c r="B95" s="88" t="s">
        <v>99</v>
      </c>
      <c r="C95" s="55"/>
      <c r="D95" s="55"/>
      <c r="E95" s="55"/>
      <c r="F95" s="56"/>
      <c r="G95" s="51"/>
    </row>
    <row r="96" spans="1:7" x14ac:dyDescent="0.2">
      <c r="B96" s="88" t="s">
        <v>100</v>
      </c>
      <c r="C96" s="55"/>
      <c r="D96" s="55"/>
      <c r="E96" s="55"/>
      <c r="F96" s="56"/>
      <c r="G96" s="51"/>
    </row>
    <row r="97" spans="2:7" ht="12.75" thickBot="1" x14ac:dyDescent="0.25">
      <c r="B97" s="89" t="s">
        <v>101</v>
      </c>
      <c r="C97" s="57"/>
      <c r="D97" s="57"/>
      <c r="E97" s="57"/>
      <c r="F97" s="58"/>
      <c r="G97" s="51"/>
    </row>
    <row r="98" spans="2:7" x14ac:dyDescent="0.2">
      <c r="B98" s="59"/>
      <c r="C98" s="55"/>
      <c r="D98" s="55"/>
      <c r="E98" s="55"/>
      <c r="F98" s="55"/>
      <c r="G98" s="51"/>
    </row>
    <row r="99" spans="2:7" ht="12.75" thickBot="1" x14ac:dyDescent="0.25">
      <c r="B99" s="130" t="s">
        <v>102</v>
      </c>
      <c r="C99" s="131"/>
      <c r="D99" s="60"/>
      <c r="E99" s="61"/>
      <c r="F99" s="61"/>
      <c r="G99" s="51"/>
    </row>
    <row r="100" spans="2:7" x14ac:dyDescent="0.2">
      <c r="B100" s="62" t="s">
        <v>57</v>
      </c>
      <c r="C100" s="63" t="s">
        <v>103</v>
      </c>
      <c r="D100" s="64" t="s">
        <v>104</v>
      </c>
      <c r="E100" s="61"/>
      <c r="F100" s="61"/>
      <c r="G100" s="51"/>
    </row>
    <row r="101" spans="2:7" x14ac:dyDescent="0.2">
      <c r="B101" s="65" t="s">
        <v>105</v>
      </c>
      <c r="C101" s="66">
        <f>+G29</f>
        <v>9620000</v>
      </c>
      <c r="D101" s="67">
        <f>(C101/C107)</f>
        <v>0.66324824316511211</v>
      </c>
      <c r="E101" s="61"/>
      <c r="F101" s="61"/>
      <c r="G101" s="51"/>
    </row>
    <row r="102" spans="2:7" x14ac:dyDescent="0.2">
      <c r="B102" s="65" t="s">
        <v>106</v>
      </c>
      <c r="C102" s="66">
        <f>+G34</f>
        <v>0</v>
      </c>
      <c r="D102" s="67">
        <v>0</v>
      </c>
      <c r="E102" s="61"/>
      <c r="F102" s="61"/>
      <c r="G102" s="51"/>
    </row>
    <row r="103" spans="2:7" x14ac:dyDescent="0.2">
      <c r="B103" s="65" t="s">
        <v>107</v>
      </c>
      <c r="C103" s="66">
        <f>+G39</f>
        <v>0</v>
      </c>
      <c r="D103" s="67">
        <f>(C103/C107)</f>
        <v>0</v>
      </c>
      <c r="E103" s="61"/>
      <c r="F103" s="61"/>
      <c r="G103" s="51"/>
    </row>
    <row r="104" spans="2:7" x14ac:dyDescent="0.2">
      <c r="B104" s="65" t="s">
        <v>26</v>
      </c>
      <c r="C104" s="66">
        <f>+G72</f>
        <v>2230088.7000000002</v>
      </c>
      <c r="D104" s="67">
        <f>(C104/C107)</f>
        <v>0.15375284951947701</v>
      </c>
      <c r="E104" s="61"/>
      <c r="F104" s="61"/>
      <c r="G104" s="51"/>
    </row>
    <row r="105" spans="2:7" x14ac:dyDescent="0.2">
      <c r="B105" s="65" t="s">
        <v>108</v>
      </c>
      <c r="C105" s="68">
        <f>+G82</f>
        <v>1963600</v>
      </c>
      <c r="D105" s="67">
        <f>(C105/C107)</f>
        <v>0.13537985969636324</v>
      </c>
      <c r="E105" s="69"/>
      <c r="F105" s="69"/>
      <c r="G105" s="51"/>
    </row>
    <row r="106" spans="2:7" x14ac:dyDescent="0.2">
      <c r="B106" s="65" t="s">
        <v>109</v>
      </c>
      <c r="C106" s="68">
        <f>+G85</f>
        <v>690684.43500000006</v>
      </c>
      <c r="D106" s="67">
        <f>(C106/C107)</f>
        <v>4.7619047619047623E-2</v>
      </c>
      <c r="E106" s="69"/>
      <c r="F106" s="69"/>
      <c r="G106" s="51"/>
    </row>
    <row r="107" spans="2:7" ht="12.75" thickBot="1" x14ac:dyDescent="0.25">
      <c r="B107" s="70" t="s">
        <v>110</v>
      </c>
      <c r="C107" s="71">
        <f>SUM(C101:C106)</f>
        <v>14504373.135</v>
      </c>
      <c r="D107" s="72">
        <f>SUM(D101:D106)</f>
        <v>1</v>
      </c>
      <c r="E107" s="69"/>
      <c r="F107" s="69"/>
      <c r="G107" s="51"/>
    </row>
    <row r="108" spans="2:7" x14ac:dyDescent="0.2">
      <c r="B108" s="52"/>
      <c r="C108" s="50"/>
      <c r="D108" s="50"/>
      <c r="E108" s="50"/>
      <c r="F108" s="50"/>
      <c r="G108" s="51"/>
    </row>
    <row r="109" spans="2:7" x14ac:dyDescent="0.2">
      <c r="B109" s="73"/>
      <c r="C109" s="50"/>
      <c r="D109" s="50"/>
      <c r="E109" s="50"/>
      <c r="F109" s="50"/>
      <c r="G109" s="51"/>
    </row>
    <row r="110" spans="2:7" ht="12.75" thickBot="1" x14ac:dyDescent="0.25">
      <c r="B110" s="74"/>
      <c r="C110" s="75" t="s">
        <v>113</v>
      </c>
      <c r="D110" s="76"/>
      <c r="E110" s="77"/>
      <c r="F110" s="78"/>
      <c r="G110" s="51"/>
    </row>
    <row r="111" spans="2:7" x14ac:dyDescent="0.2">
      <c r="B111" s="79" t="s">
        <v>145</v>
      </c>
      <c r="C111" s="119">
        <v>10000</v>
      </c>
      <c r="D111" s="119">
        <v>12000</v>
      </c>
      <c r="E111" s="120">
        <v>14000</v>
      </c>
      <c r="F111" s="80"/>
      <c r="G111" s="81"/>
    </row>
    <row r="112" spans="2:7" ht="12.75" thickBot="1" x14ac:dyDescent="0.25">
      <c r="B112" s="82" t="s">
        <v>114</v>
      </c>
      <c r="C112" s="83">
        <f>(G86/C111)</f>
        <v>1450.4373135000001</v>
      </c>
      <c r="D112" s="83">
        <f>(G86/D111)</f>
        <v>1208.69776125</v>
      </c>
      <c r="E112" s="84">
        <f>(G86/E111)</f>
        <v>1036.0266525</v>
      </c>
      <c r="F112" s="80"/>
      <c r="G112" s="81"/>
    </row>
    <row r="113" spans="2:7" x14ac:dyDescent="0.2">
      <c r="B113" s="85" t="s">
        <v>111</v>
      </c>
      <c r="C113" s="55"/>
      <c r="D113" s="55"/>
      <c r="E113" s="55"/>
      <c r="F113" s="55"/>
      <c r="G113" s="55"/>
    </row>
  </sheetData>
  <mergeCells count="9">
    <mergeCell ref="E15:F15"/>
    <mergeCell ref="B17:G17"/>
    <mergeCell ref="B99:C99"/>
    <mergeCell ref="E9:F9"/>
    <mergeCell ref="E10:F10"/>
    <mergeCell ref="E11:F11"/>
    <mergeCell ref="E13:F13"/>
    <mergeCell ref="E14:F14"/>
    <mergeCell ref="B16:G16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85"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Arándanos</vt:lpstr>
      <vt:lpstr>Arándanos!Área_de_impresión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Castillo Harry Osvaldo</dc:creator>
  <cp:lastModifiedBy>Perez Reyes Nora del Carmen</cp:lastModifiedBy>
  <cp:lastPrinted>2022-06-20T19:40:40Z</cp:lastPrinted>
  <dcterms:created xsi:type="dcterms:W3CDTF">2018-05-24T13:52:48Z</dcterms:created>
  <dcterms:modified xsi:type="dcterms:W3CDTF">2022-06-20T19:40:44Z</dcterms:modified>
</cp:coreProperties>
</file>