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E2646169-482F-CD4F-9D03-B094923A129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rveja Ve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39" i="1"/>
  <c r="G57" i="1"/>
  <c r="G56" i="1"/>
  <c r="G51" i="1"/>
  <c r="G50" i="1"/>
  <c r="G45" i="1"/>
  <c r="G40" i="1"/>
  <c r="G38" i="1"/>
  <c r="G33" i="1"/>
  <c r="G32" i="1"/>
  <c r="G31" i="1"/>
  <c r="G34" i="1" s="1"/>
  <c r="G26" i="1"/>
  <c r="G25" i="1"/>
  <c r="G24" i="1"/>
  <c r="G23" i="1"/>
  <c r="G22" i="1"/>
  <c r="G21" i="1"/>
  <c r="G12" i="1"/>
  <c r="C78" i="1" l="1"/>
  <c r="G58" i="1"/>
  <c r="C81" i="1" s="1"/>
  <c r="G27" i="1"/>
  <c r="C77" i="1" s="1"/>
  <c r="G63" i="1" l="1"/>
  <c r="G52" i="1" l="1"/>
  <c r="C80" i="1" s="1"/>
  <c r="G41" i="1"/>
  <c r="C79" i="1" s="1"/>
  <c r="G60" i="1" l="1"/>
  <c r="G61" i="1" s="1"/>
  <c r="G62" i="1" l="1"/>
  <c r="D88" i="1" s="1"/>
  <c r="C82" i="1"/>
  <c r="E88" i="1" l="1"/>
  <c r="C88" i="1"/>
  <c r="G64" i="1"/>
  <c r="C83" i="1"/>
  <c r="D78" i="1" l="1"/>
  <c r="D77" i="1"/>
  <c r="D81" i="1"/>
  <c r="D79" i="1"/>
  <c r="D80" i="1"/>
  <c r="D82" i="1"/>
  <c r="D83" i="1" l="1"/>
</calcChain>
</file>

<file path=xl/sharedStrings.xml><?xml version="1.0" encoding="utf-8"?>
<sst xmlns="http://schemas.openxmlformats.org/spreadsheetml/2006/main" count="152" uniqueCount="108">
  <si>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</si>
  <si>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</si>
  <si>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</si>
  <si>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</si>
  <si>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</si>
  <si>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</si>
  <si>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</si>
  <si>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</si>
  <si>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</si>
  <si>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</si>
  <si>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</si>
  <si>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</si>
  <si>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</si>
  <si>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</si>
  <si>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</si>
  <si>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</si>
  <si>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</si>
  <si>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</si>
  <si>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</si>
  <si>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</si>
  <si>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</si>
  <si>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</si>
  <si>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</si>
  <si>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</si>
  <si>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</si>
  <si>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</si>
  <si>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</si>
  <si>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</si>
  <si>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</si>
  <si>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</si>
  <si>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</si>
  <si>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</si>
  <si>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</si>
  <si>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</si>
  <si>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</si>
  <si>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</si>
  <si>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</si>
  <si>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</si>
  <si>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</si>
  <si>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</si>
  <si>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</si>
  <si>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</si>
  <si>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</si>
  <si>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</si>
  <si>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</si>
  <si>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</si>
  <si>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</si>
  <si>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</si>
  <si>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</si>
  <si>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</si>
  <si>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</si>
  <si>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</si>
  <si>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</si>
  <si>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</si>
  <si>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</si>
  <si>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</si>
  <si>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</si>
  <si>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</si>
  <si>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</si>
  <si>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</si>
  <si>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</si>
  <si>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ARVEJA VERDE</t>
  </si>
  <si>
    <t>Perfect Freezer</t>
  </si>
  <si>
    <t>Vallenar</t>
  </si>
  <si>
    <t>La Compañía - Buena Esperanza</t>
  </si>
  <si>
    <t>Junio a Julio</t>
  </si>
  <si>
    <t>Local</t>
  </si>
  <si>
    <t>Atacama</t>
  </si>
  <si>
    <t>Siembra</t>
  </si>
  <si>
    <t>Riegos</t>
  </si>
  <si>
    <t>Aplicación fertilizantes</t>
  </si>
  <si>
    <t>Aplicación agro-químicos</t>
  </si>
  <si>
    <t>Control malezas</t>
  </si>
  <si>
    <t>Cosecha y ensacado</t>
  </si>
  <si>
    <t>Marzo</t>
  </si>
  <si>
    <t>Marzo a Junio</t>
  </si>
  <si>
    <t>Abril a Mayo</t>
  </si>
  <si>
    <t>Abril a Junio</t>
  </si>
  <si>
    <t>Rayado para siembra</t>
  </si>
  <si>
    <t>Melgadura</t>
  </si>
  <si>
    <t>Limpia con cultivadora</t>
  </si>
  <si>
    <t>Abril</t>
  </si>
  <si>
    <t>Aplic. de agroquimicos</t>
  </si>
  <si>
    <t>Febrero</t>
  </si>
  <si>
    <t>PESTICIDAS</t>
  </si>
  <si>
    <t>Mezcla  17 20 20</t>
  </si>
  <si>
    <t>Guano</t>
  </si>
  <si>
    <t>kilos</t>
  </si>
  <si>
    <t>saco 25 kgs</t>
  </si>
  <si>
    <t>saco</t>
  </si>
  <si>
    <t>Hilo coser sacos</t>
  </si>
  <si>
    <t>Mallas plásticas</t>
  </si>
  <si>
    <t>rr</t>
  </si>
  <si>
    <t>unidad</t>
  </si>
  <si>
    <t>Heladas - Sequía</t>
  </si>
  <si>
    <t>ESCENARIOS COSTO UNITARIO  (qqm/qqm)</t>
  </si>
  <si>
    <t>Coragen</t>
  </si>
  <si>
    <t>litro</t>
  </si>
  <si>
    <t>Systhane</t>
  </si>
  <si>
    <t>Rastraje</t>
  </si>
  <si>
    <t>N° horas</t>
  </si>
  <si>
    <t>JM</t>
  </si>
  <si>
    <t>RENDIMIENTO (QQ30)</t>
  </si>
  <si>
    <t>PRECIO ESPERADO (QQ/30)</t>
  </si>
  <si>
    <t>Rendimiento (qq/30)</t>
  </si>
  <si>
    <t>Costo unitario ($/qq30)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</si>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</sst>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theme="1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2" fillId="2" borderId="2" xfId="0" applyFont="1" applyFill="1" applyBorder="1" applyAlignment="1"/>
    <xf numFmtId="0" fontId="2" fillId="2" borderId="55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3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7" xfId="0" applyFont="1" applyFill="1" applyBorder="1" applyAlignment="1">
      <alignment wrapText="1"/>
    </xf>
    <xf numFmtId="3" fontId="5" fillId="0" borderId="52" xfId="0" applyNumberFormat="1" applyFont="1" applyBorder="1" applyAlignment="1">
      <alignment horizontal="right"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5" fillId="0" borderId="52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wrapText="1"/>
    </xf>
    <xf numFmtId="0" fontId="2" fillId="2" borderId="57" xfId="0" applyFont="1" applyFill="1" applyBorder="1" applyAlignment="1">
      <alignment wrapText="1"/>
    </xf>
    <xf numFmtId="0" fontId="5" fillId="0" borderId="52" xfId="0" applyFont="1" applyBorder="1" applyAlignment="1">
      <alignment horizontal="right" vertical="center" wrapText="1"/>
    </xf>
    <xf numFmtId="164" fontId="5" fillId="0" borderId="52" xfId="2" applyFont="1" applyBorder="1" applyAlignment="1">
      <alignment horizontal="right" vertical="center" wrapText="1"/>
    </xf>
    <xf numFmtId="49" fontId="2" fillId="2" borderId="5" xfId="0" applyNumberFormat="1" applyFont="1" applyFill="1" applyBorder="1" applyAlignment="1"/>
    <xf numFmtId="0" fontId="2" fillId="2" borderId="57" xfId="0" applyFont="1" applyFill="1" applyBorder="1" applyAlignment="1"/>
    <xf numFmtId="14" fontId="5" fillId="10" borderId="5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7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6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6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52" xfId="0" applyFont="1" applyFill="1" applyBorder="1" applyAlignment="1">
      <alignment horizontal="center" wrapText="1"/>
    </xf>
    <xf numFmtId="168" fontId="5" fillId="0" borderId="52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0" fontId="5" fillId="0" borderId="58" xfId="0" applyFont="1" applyFill="1" applyBorder="1" applyAlignment="1">
      <alignment horizontal="center" wrapText="1"/>
    </xf>
    <xf numFmtId="0" fontId="5" fillId="0" borderId="52" xfId="0" applyFont="1" applyFill="1" applyBorder="1"/>
    <xf numFmtId="0" fontId="5" fillId="0" borderId="58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168" fontId="5" fillId="0" borderId="52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5" fillId="0" borderId="59" xfId="0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0" fontId="7" fillId="0" borderId="52" xfId="0" applyFont="1" applyFill="1" applyBorder="1" applyAlignment="1">
      <alignment wrapText="1"/>
    </xf>
    <xf numFmtId="169" fontId="5" fillId="0" borderId="52" xfId="1" applyNumberFormat="1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49" fontId="4" fillId="3" borderId="60" xfId="0" applyNumberFormat="1" applyFont="1" applyFill="1" applyBorder="1" applyAlignment="1">
      <alignment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vertical="center"/>
    </xf>
    <xf numFmtId="3" fontId="4" fillId="3" borderId="60" xfId="0" applyNumberFormat="1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3" fontId="9" fillId="8" borderId="51" xfId="0" applyNumberFormat="1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50800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102616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89"/>
  <sheetViews>
    <sheetView showGridLines="0" tabSelected="1" zoomScaleNormal="100" workbookViewId="0">
      <selection activeCell="F12" sqref="F12"/>
    </sheetView>
  </sheetViews>
  <sheetFormatPr baseColWidth="10" defaultColWidth="10.83203125" defaultRowHeight="11.25" customHeight="1" x14ac:dyDescent="0.2"/>
  <cols>
    <col min="1" max="1" width="4.5" style="1" customWidth="1"/>
    <col min="2" max="2" width="31.1640625" style="1" customWidth="1"/>
    <col min="3" max="3" width="31.33203125" style="1" customWidth="1"/>
    <col min="4" max="4" width="12.5" style="1" customWidth="1"/>
    <col min="5" max="5" width="28.5" style="1" customWidth="1"/>
    <col min="6" max="6" width="13.83203125" style="1" customWidth="1"/>
    <col min="7" max="7" width="16.664062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7"/>
      <c r="C8" s="8"/>
      <c r="D8" s="9"/>
      <c r="E8" s="10"/>
      <c r="F8" s="10"/>
      <c r="G8" s="8"/>
    </row>
    <row r="9" spans="1:7" ht="17.25" customHeight="1" x14ac:dyDescent="0.2">
      <c r="A9" s="3"/>
      <c r="B9" s="11" t="s">
        <v>0</v>
      </c>
      <c r="C9" s="11" t="s">
        <v>61</v>
      </c>
      <c r="D9" s="12"/>
      <c r="E9" s="13" t="s">
        <v>102</v>
      </c>
      <c r="F9" s="14"/>
      <c r="G9" s="15">
        <v>240</v>
      </c>
    </row>
    <row r="10" spans="1:7" ht="15" customHeight="1" x14ac:dyDescent="0.2">
      <c r="A10" s="3"/>
      <c r="B10" s="16" t="s">
        <v>1</v>
      </c>
      <c r="C10" s="17" t="s">
        <v>62</v>
      </c>
      <c r="D10" s="12"/>
      <c r="E10" s="18" t="s">
        <v>2</v>
      </c>
      <c r="F10" s="19"/>
      <c r="G10" s="20" t="s">
        <v>65</v>
      </c>
    </row>
    <row r="11" spans="1:7" ht="14.25" customHeight="1" x14ac:dyDescent="0.2">
      <c r="A11" s="3"/>
      <c r="B11" s="16" t="s">
        <v>3</v>
      </c>
      <c r="C11" s="17" t="s">
        <v>4</v>
      </c>
      <c r="D11" s="12"/>
      <c r="E11" s="18" t="s">
        <v>103</v>
      </c>
      <c r="F11" s="19"/>
      <c r="G11" s="21">
        <v>23122</v>
      </c>
    </row>
    <row r="12" spans="1:7" ht="15.75" customHeight="1" x14ac:dyDescent="0.2">
      <c r="A12" s="3"/>
      <c r="B12" s="16" t="s">
        <v>5</v>
      </c>
      <c r="C12" s="17" t="s">
        <v>67</v>
      </c>
      <c r="D12" s="12"/>
      <c r="E12" s="22" t="s">
        <v>6</v>
      </c>
      <c r="F12" s="23"/>
      <c r="G12" s="21">
        <f>(+G9*G11)*1.19</f>
        <v>6603643.1999999993</v>
      </c>
    </row>
    <row r="13" spans="1:7" ht="14.25" customHeight="1" x14ac:dyDescent="0.2">
      <c r="A13" s="3"/>
      <c r="B13" s="16" t="s">
        <v>7</v>
      </c>
      <c r="C13" s="17" t="s">
        <v>63</v>
      </c>
      <c r="D13" s="12"/>
      <c r="E13" s="18" t="s">
        <v>8</v>
      </c>
      <c r="F13" s="19"/>
      <c r="G13" s="20" t="s">
        <v>66</v>
      </c>
    </row>
    <row r="14" spans="1:7" ht="23.25" customHeight="1" x14ac:dyDescent="0.2">
      <c r="A14" s="3"/>
      <c r="B14" s="16" t="s">
        <v>9</v>
      </c>
      <c r="C14" s="17" t="s">
        <v>64</v>
      </c>
      <c r="D14" s="12"/>
      <c r="E14" s="18" t="s">
        <v>10</v>
      </c>
      <c r="F14" s="19"/>
      <c r="G14" s="20" t="s">
        <v>65</v>
      </c>
    </row>
    <row r="15" spans="1:7" ht="25.5" customHeight="1" x14ac:dyDescent="0.2">
      <c r="A15" s="3"/>
      <c r="B15" s="16" t="s">
        <v>11</v>
      </c>
      <c r="C15" s="24">
        <v>44742</v>
      </c>
      <c r="D15" s="12"/>
      <c r="E15" s="25" t="s">
        <v>12</v>
      </c>
      <c r="F15" s="26"/>
      <c r="G15" s="20" t="s">
        <v>94</v>
      </c>
    </row>
    <row r="16" spans="1:7" ht="12" customHeight="1" x14ac:dyDescent="0.2">
      <c r="A16" s="2"/>
      <c r="B16" s="27"/>
      <c r="C16" s="28"/>
      <c r="D16" s="10"/>
      <c r="E16" s="29"/>
      <c r="F16" s="29"/>
      <c r="G16" s="30"/>
    </row>
    <row r="17" spans="1:7" ht="12" customHeight="1" x14ac:dyDescent="0.2">
      <c r="A17" s="4"/>
      <c r="B17" s="31" t="s">
        <v>13</v>
      </c>
      <c r="C17" s="32"/>
      <c r="D17" s="32"/>
      <c r="E17" s="32"/>
      <c r="F17" s="32"/>
      <c r="G17" s="32"/>
    </row>
    <row r="18" spans="1:7" ht="12" customHeight="1" x14ac:dyDescent="0.2">
      <c r="A18" s="2"/>
      <c r="B18" s="33"/>
      <c r="C18" s="34"/>
      <c r="D18" s="34"/>
      <c r="E18" s="34"/>
      <c r="F18" s="35"/>
      <c r="G18" s="35"/>
    </row>
    <row r="19" spans="1:7" ht="12" customHeight="1" x14ac:dyDescent="0.2">
      <c r="A19" s="3"/>
      <c r="B19" s="36" t="s">
        <v>14</v>
      </c>
      <c r="C19" s="37"/>
      <c r="D19" s="38"/>
      <c r="E19" s="38"/>
      <c r="F19" s="38"/>
      <c r="G19" s="38"/>
    </row>
    <row r="20" spans="1:7" ht="24" customHeight="1" x14ac:dyDescent="0.2">
      <c r="A20" s="4"/>
      <c r="B20" s="39" t="s">
        <v>15</v>
      </c>
      <c r="C20" s="39" t="s">
        <v>16</v>
      </c>
      <c r="D20" s="39" t="s">
        <v>17</v>
      </c>
      <c r="E20" s="39" t="s">
        <v>18</v>
      </c>
      <c r="F20" s="39" t="s">
        <v>19</v>
      </c>
      <c r="G20" s="39" t="s">
        <v>20</v>
      </c>
    </row>
    <row r="21" spans="1:7" ht="12.75" customHeight="1" x14ac:dyDescent="0.2">
      <c r="A21" s="4"/>
      <c r="B21" s="40" t="s">
        <v>68</v>
      </c>
      <c r="C21" s="41" t="s">
        <v>21</v>
      </c>
      <c r="D21" s="41">
        <v>2</v>
      </c>
      <c r="E21" s="40" t="s">
        <v>74</v>
      </c>
      <c r="F21" s="42">
        <v>25000</v>
      </c>
      <c r="G21" s="43">
        <f t="shared" ref="G21:G26" si="0">F21*D21</f>
        <v>50000</v>
      </c>
    </row>
    <row r="22" spans="1:7" ht="12.75" customHeight="1" x14ac:dyDescent="0.2">
      <c r="A22" s="4"/>
      <c r="B22" s="40" t="s">
        <v>69</v>
      </c>
      <c r="C22" s="41" t="s">
        <v>21</v>
      </c>
      <c r="D22" s="41">
        <v>5</v>
      </c>
      <c r="E22" s="40" t="s">
        <v>75</v>
      </c>
      <c r="F22" s="42">
        <v>25000</v>
      </c>
      <c r="G22" s="43">
        <f t="shared" si="0"/>
        <v>125000</v>
      </c>
    </row>
    <row r="23" spans="1:7" ht="12.75" customHeight="1" x14ac:dyDescent="0.2">
      <c r="A23" s="4"/>
      <c r="B23" s="40" t="s">
        <v>70</v>
      </c>
      <c r="C23" s="41" t="s">
        <v>21</v>
      </c>
      <c r="D23" s="41">
        <v>4</v>
      </c>
      <c r="E23" s="40" t="s">
        <v>74</v>
      </c>
      <c r="F23" s="42">
        <v>25000</v>
      </c>
      <c r="G23" s="43">
        <f t="shared" si="0"/>
        <v>100000</v>
      </c>
    </row>
    <row r="24" spans="1:7" ht="12.75" customHeight="1" x14ac:dyDescent="0.2">
      <c r="A24" s="4"/>
      <c r="B24" s="40" t="s">
        <v>71</v>
      </c>
      <c r="C24" s="41" t="s">
        <v>21</v>
      </c>
      <c r="D24" s="41">
        <v>3</v>
      </c>
      <c r="E24" s="40" t="s">
        <v>76</v>
      </c>
      <c r="F24" s="42">
        <v>25000</v>
      </c>
      <c r="G24" s="43">
        <f t="shared" si="0"/>
        <v>75000</v>
      </c>
    </row>
    <row r="25" spans="1:7" ht="12" customHeight="1" x14ac:dyDescent="0.2">
      <c r="A25" s="4"/>
      <c r="B25" s="40" t="s">
        <v>72</v>
      </c>
      <c r="C25" s="44" t="s">
        <v>21</v>
      </c>
      <c r="D25" s="44">
        <v>3</v>
      </c>
      <c r="E25" s="40" t="s">
        <v>77</v>
      </c>
      <c r="F25" s="42">
        <v>25000</v>
      </c>
      <c r="G25" s="43">
        <f t="shared" si="0"/>
        <v>75000</v>
      </c>
    </row>
    <row r="26" spans="1:7" ht="12.75" customHeight="1" x14ac:dyDescent="0.2">
      <c r="A26" s="4"/>
      <c r="B26" s="45" t="s">
        <v>73</v>
      </c>
      <c r="C26" s="46" t="s">
        <v>21</v>
      </c>
      <c r="D26" s="46">
        <v>16</v>
      </c>
      <c r="E26" s="40" t="s">
        <v>65</v>
      </c>
      <c r="F26" s="42">
        <v>25000</v>
      </c>
      <c r="G26" s="43">
        <f t="shared" si="0"/>
        <v>400000</v>
      </c>
    </row>
    <row r="27" spans="1:7" ht="12.75" customHeight="1" x14ac:dyDescent="0.2">
      <c r="A27" s="4"/>
      <c r="B27" s="47" t="s">
        <v>22</v>
      </c>
      <c r="C27" s="48"/>
      <c r="D27" s="48"/>
      <c r="E27" s="48"/>
      <c r="F27" s="49"/>
      <c r="G27" s="50">
        <f>SUM(G21:G26)</f>
        <v>825000</v>
      </c>
    </row>
    <row r="28" spans="1:7" ht="12" customHeight="1" x14ac:dyDescent="0.2">
      <c r="A28" s="2"/>
      <c r="B28" s="33"/>
      <c r="C28" s="35"/>
      <c r="D28" s="35"/>
      <c r="E28" s="35"/>
      <c r="F28" s="51"/>
      <c r="G28" s="51"/>
    </row>
    <row r="29" spans="1:7" ht="12" customHeight="1" x14ac:dyDescent="0.2">
      <c r="A29" s="3"/>
      <c r="B29" s="52" t="s">
        <v>23</v>
      </c>
      <c r="C29" s="53"/>
      <c r="D29" s="54"/>
      <c r="E29" s="54"/>
      <c r="F29" s="55"/>
      <c r="G29" s="55"/>
    </row>
    <row r="30" spans="1:7" ht="24" customHeight="1" x14ac:dyDescent="0.2">
      <c r="A30" s="3"/>
      <c r="B30" s="56" t="s">
        <v>15</v>
      </c>
      <c r="C30" s="57" t="s">
        <v>16</v>
      </c>
      <c r="D30" s="57" t="s">
        <v>17</v>
      </c>
      <c r="E30" s="56" t="s">
        <v>18</v>
      </c>
      <c r="F30" s="57" t="s">
        <v>19</v>
      </c>
      <c r="G30" s="56" t="s">
        <v>20</v>
      </c>
    </row>
    <row r="31" spans="1:7" ht="12" customHeight="1" x14ac:dyDescent="0.2">
      <c r="A31" s="3"/>
      <c r="B31" s="40" t="s">
        <v>78</v>
      </c>
      <c r="C31" s="41" t="s">
        <v>60</v>
      </c>
      <c r="D31" s="41">
        <v>2</v>
      </c>
      <c r="E31" s="40" t="s">
        <v>74</v>
      </c>
      <c r="F31" s="42">
        <v>25000</v>
      </c>
      <c r="G31" s="58">
        <f>F31*D31</f>
        <v>50000</v>
      </c>
    </row>
    <row r="32" spans="1:7" ht="12" customHeight="1" x14ac:dyDescent="0.2">
      <c r="A32" s="3"/>
      <c r="B32" s="40" t="s">
        <v>79</v>
      </c>
      <c r="C32" s="41" t="s">
        <v>60</v>
      </c>
      <c r="D32" s="41">
        <v>3</v>
      </c>
      <c r="E32" s="40" t="s">
        <v>74</v>
      </c>
      <c r="F32" s="42">
        <v>25000</v>
      </c>
      <c r="G32" s="58">
        <f>F32*D32</f>
        <v>75000</v>
      </c>
    </row>
    <row r="33" spans="1:7" ht="12" customHeight="1" x14ac:dyDescent="0.2">
      <c r="A33" s="3"/>
      <c r="B33" s="40" t="s">
        <v>80</v>
      </c>
      <c r="C33" s="41" t="s">
        <v>60</v>
      </c>
      <c r="D33" s="41">
        <v>2</v>
      </c>
      <c r="E33" s="40" t="s">
        <v>81</v>
      </c>
      <c r="F33" s="42">
        <v>25000</v>
      </c>
      <c r="G33" s="58">
        <f>F33*D33</f>
        <v>50000</v>
      </c>
    </row>
    <row r="34" spans="1:7" ht="12" customHeight="1" x14ac:dyDescent="0.2">
      <c r="A34" s="3"/>
      <c r="B34" s="59" t="s">
        <v>24</v>
      </c>
      <c r="C34" s="60"/>
      <c r="D34" s="60"/>
      <c r="E34" s="60"/>
      <c r="F34" s="61"/>
      <c r="G34" s="50">
        <f>SUM(G31:G33)</f>
        <v>175000</v>
      </c>
    </row>
    <row r="35" spans="1:7" ht="12" customHeight="1" x14ac:dyDescent="0.2">
      <c r="A35" s="2"/>
      <c r="B35" s="62"/>
      <c r="C35" s="63"/>
      <c r="D35" s="63"/>
      <c r="E35" s="63"/>
      <c r="F35" s="64"/>
      <c r="G35" s="64"/>
    </row>
    <row r="36" spans="1:7" ht="12" customHeight="1" x14ac:dyDescent="0.2">
      <c r="A36" s="3"/>
      <c r="B36" s="52" t="s">
        <v>25</v>
      </c>
      <c r="C36" s="53"/>
      <c r="D36" s="54"/>
      <c r="E36" s="54"/>
      <c r="F36" s="55"/>
      <c r="G36" s="55"/>
    </row>
    <row r="37" spans="1:7" ht="24" customHeight="1" x14ac:dyDescent="0.2">
      <c r="A37" s="3"/>
      <c r="B37" s="65" t="s">
        <v>15</v>
      </c>
      <c r="C37" s="65" t="s">
        <v>16</v>
      </c>
      <c r="D37" s="65" t="s">
        <v>100</v>
      </c>
      <c r="E37" s="65" t="s">
        <v>18</v>
      </c>
      <c r="F37" s="66" t="s">
        <v>19</v>
      </c>
      <c r="G37" s="65" t="s">
        <v>20</v>
      </c>
    </row>
    <row r="38" spans="1:7" ht="12.75" customHeight="1" x14ac:dyDescent="0.2">
      <c r="A38" s="4"/>
      <c r="B38" s="67" t="s">
        <v>27</v>
      </c>
      <c r="C38" s="68" t="s">
        <v>101</v>
      </c>
      <c r="D38" s="69">
        <v>4.76</v>
      </c>
      <c r="E38" s="40" t="s">
        <v>83</v>
      </c>
      <c r="F38" s="70">
        <v>30000</v>
      </c>
      <c r="G38" s="71">
        <f t="shared" ref="G38:G40" si="1">((F38*D38)*0.19)+(F38*D38)</f>
        <v>169932</v>
      </c>
    </row>
    <row r="39" spans="1:7" ht="12.75" customHeight="1" x14ac:dyDescent="0.2">
      <c r="A39" s="4"/>
      <c r="B39" s="67" t="s">
        <v>99</v>
      </c>
      <c r="C39" s="68" t="s">
        <v>101</v>
      </c>
      <c r="D39" s="69">
        <v>2.38</v>
      </c>
      <c r="E39" s="40" t="s">
        <v>83</v>
      </c>
      <c r="F39" s="70">
        <v>30000</v>
      </c>
      <c r="G39" s="71">
        <f t="shared" si="1"/>
        <v>84966</v>
      </c>
    </row>
    <row r="40" spans="1:7" ht="12.75" customHeight="1" x14ac:dyDescent="0.2">
      <c r="A40" s="4"/>
      <c r="B40" s="40" t="s">
        <v>82</v>
      </c>
      <c r="C40" s="68" t="s">
        <v>101</v>
      </c>
      <c r="D40" s="41">
        <v>1.19</v>
      </c>
      <c r="E40" s="40" t="s">
        <v>77</v>
      </c>
      <c r="F40" s="70">
        <v>160000</v>
      </c>
      <c r="G40" s="71">
        <f t="shared" si="1"/>
        <v>226576</v>
      </c>
    </row>
    <row r="41" spans="1:7" ht="12.75" customHeight="1" x14ac:dyDescent="0.2">
      <c r="A41" s="3"/>
      <c r="B41" s="59" t="s">
        <v>28</v>
      </c>
      <c r="C41" s="60"/>
      <c r="D41" s="60"/>
      <c r="E41" s="60"/>
      <c r="F41" s="61"/>
      <c r="G41" s="50">
        <f>SUM(G38:G40)</f>
        <v>481474</v>
      </c>
    </row>
    <row r="42" spans="1:7" ht="12" customHeight="1" x14ac:dyDescent="0.2">
      <c r="A42" s="2"/>
      <c r="B42" s="62"/>
      <c r="C42" s="63"/>
      <c r="D42" s="63"/>
      <c r="E42" s="63"/>
      <c r="F42" s="64"/>
      <c r="G42" s="64"/>
    </row>
    <row r="43" spans="1:7" ht="12" customHeight="1" x14ac:dyDescent="0.2">
      <c r="A43" s="3"/>
      <c r="B43" s="52" t="s">
        <v>29</v>
      </c>
      <c r="C43" s="53"/>
      <c r="D43" s="54"/>
      <c r="E43" s="54"/>
      <c r="F43" s="55"/>
      <c r="G43" s="55"/>
    </row>
    <row r="44" spans="1:7" ht="24" customHeight="1" x14ac:dyDescent="0.2">
      <c r="A44" s="3"/>
      <c r="B44" s="66" t="s">
        <v>30</v>
      </c>
      <c r="C44" s="66" t="s">
        <v>31</v>
      </c>
      <c r="D44" s="66" t="s">
        <v>32</v>
      </c>
      <c r="E44" s="66" t="s">
        <v>18</v>
      </c>
      <c r="F44" s="66" t="s">
        <v>19</v>
      </c>
      <c r="G44" s="66" t="s">
        <v>20</v>
      </c>
    </row>
    <row r="45" spans="1:7" ht="12.75" customHeight="1" x14ac:dyDescent="0.2">
      <c r="A45" s="4"/>
      <c r="B45" s="72" t="s">
        <v>33</v>
      </c>
      <c r="C45" s="41" t="s">
        <v>87</v>
      </c>
      <c r="D45" s="73">
        <v>100</v>
      </c>
      <c r="E45" s="40" t="s">
        <v>74</v>
      </c>
      <c r="F45" s="42">
        <v>14000</v>
      </c>
      <c r="G45" s="58">
        <f t="shared" ref="G45:G51" si="2">((F45*D45)*0.19)+(F45*D45)</f>
        <v>1666000</v>
      </c>
    </row>
    <row r="46" spans="1:7" ht="12.75" customHeight="1" x14ac:dyDescent="0.2">
      <c r="A46" s="4"/>
      <c r="B46" s="72" t="s">
        <v>84</v>
      </c>
      <c r="C46" s="41"/>
      <c r="D46" s="73"/>
      <c r="E46" s="40"/>
      <c r="F46" s="42"/>
      <c r="G46" s="58"/>
    </row>
    <row r="47" spans="1:7" ht="12.75" customHeight="1" x14ac:dyDescent="0.2">
      <c r="A47" s="4"/>
      <c r="B47" s="40" t="s">
        <v>96</v>
      </c>
      <c r="C47" s="41" t="s">
        <v>97</v>
      </c>
      <c r="D47" s="73">
        <v>1</v>
      </c>
      <c r="E47" s="40" t="s">
        <v>81</v>
      </c>
      <c r="F47" s="42">
        <v>281000</v>
      </c>
      <c r="G47" s="58">
        <f t="shared" si="2"/>
        <v>334390</v>
      </c>
    </row>
    <row r="48" spans="1:7" ht="12.75" customHeight="1" x14ac:dyDescent="0.2">
      <c r="A48" s="4"/>
      <c r="B48" s="40" t="s">
        <v>98</v>
      </c>
      <c r="C48" s="41" t="s">
        <v>97</v>
      </c>
      <c r="D48" s="73">
        <v>2</v>
      </c>
      <c r="E48" s="40" t="s">
        <v>76</v>
      </c>
      <c r="F48" s="42">
        <v>121000</v>
      </c>
      <c r="G48" s="58">
        <f t="shared" si="2"/>
        <v>287980</v>
      </c>
    </row>
    <row r="49" spans="1:7" ht="12.75" customHeight="1" x14ac:dyDescent="0.2">
      <c r="A49" s="4"/>
      <c r="B49" s="72" t="s">
        <v>34</v>
      </c>
      <c r="C49" s="41"/>
      <c r="D49" s="73"/>
      <c r="E49" s="40"/>
      <c r="F49" s="42"/>
      <c r="G49" s="58"/>
    </row>
    <row r="50" spans="1:7" ht="12.75" customHeight="1" x14ac:dyDescent="0.2">
      <c r="A50" s="4"/>
      <c r="B50" s="40" t="s">
        <v>85</v>
      </c>
      <c r="C50" s="41" t="s">
        <v>88</v>
      </c>
      <c r="D50" s="73">
        <v>400</v>
      </c>
      <c r="E50" s="40" t="s">
        <v>83</v>
      </c>
      <c r="F50" s="42">
        <v>1760</v>
      </c>
      <c r="G50" s="58">
        <f t="shared" si="2"/>
        <v>837760</v>
      </c>
    </row>
    <row r="51" spans="1:7" ht="12.75" customHeight="1" x14ac:dyDescent="0.2">
      <c r="A51" s="4"/>
      <c r="B51" s="40" t="s">
        <v>86</v>
      </c>
      <c r="C51" s="41" t="s">
        <v>89</v>
      </c>
      <c r="D51" s="73">
        <v>100</v>
      </c>
      <c r="E51" s="40" t="s">
        <v>83</v>
      </c>
      <c r="F51" s="42">
        <v>4000</v>
      </c>
      <c r="G51" s="58">
        <f t="shared" si="2"/>
        <v>476000</v>
      </c>
    </row>
    <row r="52" spans="1:7" ht="13.5" customHeight="1" x14ac:dyDescent="0.2">
      <c r="A52" s="3"/>
      <c r="B52" s="59" t="s">
        <v>35</v>
      </c>
      <c r="C52" s="60"/>
      <c r="D52" s="60"/>
      <c r="E52" s="60"/>
      <c r="F52" s="61"/>
      <c r="G52" s="50">
        <f>SUM(G45:G51)</f>
        <v>3602130</v>
      </c>
    </row>
    <row r="53" spans="1:7" ht="12" customHeight="1" x14ac:dyDescent="0.2">
      <c r="A53" s="2"/>
      <c r="B53" s="62"/>
      <c r="C53" s="63"/>
      <c r="D53" s="63"/>
      <c r="E53" s="74"/>
      <c r="F53" s="64"/>
      <c r="G53" s="64"/>
    </row>
    <row r="54" spans="1:7" ht="12" customHeight="1" x14ac:dyDescent="0.2">
      <c r="A54" s="3"/>
      <c r="B54" s="52" t="s">
        <v>36</v>
      </c>
      <c r="C54" s="53"/>
      <c r="D54" s="54"/>
      <c r="E54" s="54"/>
      <c r="F54" s="55"/>
      <c r="G54" s="55"/>
    </row>
    <row r="55" spans="1:7" ht="24" customHeight="1" x14ac:dyDescent="0.2">
      <c r="A55" s="3"/>
      <c r="B55" s="65" t="s">
        <v>37</v>
      </c>
      <c r="C55" s="66" t="s">
        <v>31</v>
      </c>
      <c r="D55" s="66" t="s">
        <v>32</v>
      </c>
      <c r="E55" s="65" t="s">
        <v>18</v>
      </c>
      <c r="F55" s="66" t="s">
        <v>19</v>
      </c>
      <c r="G55" s="65" t="s">
        <v>20</v>
      </c>
    </row>
    <row r="56" spans="1:7" ht="12.75" customHeight="1" x14ac:dyDescent="0.2">
      <c r="A56" s="4"/>
      <c r="B56" s="40" t="s">
        <v>90</v>
      </c>
      <c r="C56" s="41" t="s">
        <v>92</v>
      </c>
      <c r="D56" s="73">
        <v>1</v>
      </c>
      <c r="E56" s="40" t="s">
        <v>26</v>
      </c>
      <c r="F56" s="42">
        <v>6029</v>
      </c>
      <c r="G56" s="58">
        <f t="shared" ref="G56:G57" si="3">((F56*D56)*0.19)+(F56*D56)</f>
        <v>7174.51</v>
      </c>
    </row>
    <row r="57" spans="1:7" ht="12.75" customHeight="1" x14ac:dyDescent="0.2">
      <c r="A57" s="6"/>
      <c r="B57" s="40" t="s">
        <v>91</v>
      </c>
      <c r="C57" s="41" t="s">
        <v>93</v>
      </c>
      <c r="D57" s="73">
        <v>300</v>
      </c>
      <c r="E57" s="40" t="s">
        <v>26</v>
      </c>
      <c r="F57" s="42">
        <v>544</v>
      </c>
      <c r="G57" s="58">
        <f t="shared" si="3"/>
        <v>194208</v>
      </c>
    </row>
    <row r="58" spans="1:7" ht="13.5" customHeight="1" x14ac:dyDescent="0.2">
      <c r="A58" s="3"/>
      <c r="B58" s="75" t="s">
        <v>38</v>
      </c>
      <c r="C58" s="76"/>
      <c r="D58" s="76"/>
      <c r="E58" s="76"/>
      <c r="F58" s="77"/>
      <c r="G58" s="78">
        <f>SUM(G56:G57)</f>
        <v>201382.51</v>
      </c>
    </row>
    <row r="59" spans="1:7" ht="12" customHeight="1" x14ac:dyDescent="0.2">
      <c r="A59" s="2"/>
      <c r="B59" s="79"/>
      <c r="C59" s="79"/>
      <c r="D59" s="79"/>
      <c r="E59" s="79"/>
      <c r="F59" s="80"/>
      <c r="G59" s="80"/>
    </row>
    <row r="60" spans="1:7" ht="12" customHeight="1" x14ac:dyDescent="0.2">
      <c r="A60" s="6"/>
      <c r="B60" s="81" t="s">
        <v>39</v>
      </c>
      <c r="C60" s="82"/>
      <c r="D60" s="82"/>
      <c r="E60" s="82"/>
      <c r="F60" s="82"/>
      <c r="G60" s="83">
        <f>G27+G34+G41+G52+G58</f>
        <v>5284986.51</v>
      </c>
    </row>
    <row r="61" spans="1:7" ht="12" customHeight="1" x14ac:dyDescent="0.2">
      <c r="A61" s="6"/>
      <c r="B61" s="84" t="s">
        <v>40</v>
      </c>
      <c r="C61" s="85"/>
      <c r="D61" s="85"/>
      <c r="E61" s="85"/>
      <c r="F61" s="85"/>
      <c r="G61" s="86">
        <f>G60*0.05</f>
        <v>264249.32549999998</v>
      </c>
    </row>
    <row r="62" spans="1:7" ht="12" customHeight="1" x14ac:dyDescent="0.2">
      <c r="A62" s="6"/>
      <c r="B62" s="87" t="s">
        <v>41</v>
      </c>
      <c r="C62" s="88"/>
      <c r="D62" s="88"/>
      <c r="E62" s="88"/>
      <c r="F62" s="88"/>
      <c r="G62" s="89">
        <f>G61+G60</f>
        <v>5549235.8355</v>
      </c>
    </row>
    <row r="63" spans="1:7" ht="12" customHeight="1" x14ac:dyDescent="0.2">
      <c r="A63" s="6"/>
      <c r="B63" s="84" t="s">
        <v>42</v>
      </c>
      <c r="C63" s="85"/>
      <c r="D63" s="85"/>
      <c r="E63" s="85"/>
      <c r="F63" s="85"/>
      <c r="G63" s="86">
        <f>G12</f>
        <v>6603643.1999999993</v>
      </c>
    </row>
    <row r="64" spans="1:7" ht="12" customHeight="1" x14ac:dyDescent="0.2">
      <c r="A64" s="6"/>
      <c r="B64" s="90" t="s">
        <v>43</v>
      </c>
      <c r="C64" s="91"/>
      <c r="D64" s="91"/>
      <c r="E64" s="91"/>
      <c r="F64" s="91"/>
      <c r="G64" s="92">
        <f>G63-G62</f>
        <v>1054407.3644999992</v>
      </c>
    </row>
    <row r="65" spans="1:7" ht="12" customHeight="1" x14ac:dyDescent="0.2">
      <c r="A65" s="6"/>
      <c r="B65" s="93" t="s">
        <v>106</v>
      </c>
      <c r="C65" s="94"/>
      <c r="D65" s="94"/>
      <c r="E65" s="94"/>
      <c r="F65" s="94"/>
      <c r="G65" s="95"/>
    </row>
    <row r="66" spans="1:7" ht="12.75" customHeight="1" thickBot="1" x14ac:dyDescent="0.25">
      <c r="A66" s="6"/>
      <c r="B66" s="96"/>
      <c r="C66" s="94"/>
      <c r="D66" s="94"/>
      <c r="E66" s="94"/>
      <c r="F66" s="94"/>
      <c r="G66" s="95"/>
    </row>
    <row r="67" spans="1:7" ht="12" customHeight="1" x14ac:dyDescent="0.2">
      <c r="A67" s="6"/>
      <c r="B67" s="97" t="s">
        <v>107</v>
      </c>
      <c r="C67" s="98"/>
      <c r="D67" s="98"/>
      <c r="E67" s="98"/>
      <c r="F67" s="99"/>
      <c r="G67" s="95"/>
    </row>
    <row r="68" spans="1:7" ht="12" customHeight="1" x14ac:dyDescent="0.2">
      <c r="A68" s="6"/>
      <c r="B68" s="100" t="s">
        <v>44</v>
      </c>
      <c r="C68" s="101"/>
      <c r="D68" s="101"/>
      <c r="E68" s="101"/>
      <c r="F68" s="102"/>
      <c r="G68" s="95"/>
    </row>
    <row r="69" spans="1:7" ht="12" customHeight="1" x14ac:dyDescent="0.2">
      <c r="A69" s="6"/>
      <c r="B69" s="100" t="s">
        <v>45</v>
      </c>
      <c r="C69" s="101"/>
      <c r="D69" s="101"/>
      <c r="E69" s="101"/>
      <c r="F69" s="102"/>
      <c r="G69" s="95"/>
    </row>
    <row r="70" spans="1:7" ht="12" customHeight="1" x14ac:dyDescent="0.2">
      <c r="A70" s="6"/>
      <c r="B70" s="100" t="s">
        <v>46</v>
      </c>
      <c r="C70" s="101"/>
      <c r="D70" s="101"/>
      <c r="E70" s="101"/>
      <c r="F70" s="102"/>
      <c r="G70" s="95"/>
    </row>
    <row r="71" spans="1:7" ht="12" customHeight="1" x14ac:dyDescent="0.2">
      <c r="A71" s="6"/>
      <c r="B71" s="100" t="s">
        <v>47</v>
      </c>
      <c r="C71" s="101"/>
      <c r="D71" s="101"/>
      <c r="E71" s="101"/>
      <c r="F71" s="102"/>
      <c r="G71" s="95"/>
    </row>
    <row r="72" spans="1:7" ht="12" customHeight="1" x14ac:dyDescent="0.2">
      <c r="A72" s="6"/>
      <c r="B72" s="100" t="s">
        <v>48</v>
      </c>
      <c r="C72" s="101"/>
      <c r="D72" s="101"/>
      <c r="E72" s="101"/>
      <c r="F72" s="102"/>
      <c r="G72" s="95"/>
    </row>
    <row r="73" spans="1:7" ht="12.75" customHeight="1" thickBot="1" x14ac:dyDescent="0.25">
      <c r="A73" s="6"/>
      <c r="B73" s="103" t="s">
        <v>49</v>
      </c>
      <c r="C73" s="104"/>
      <c r="D73" s="104"/>
      <c r="E73" s="104"/>
      <c r="F73" s="105"/>
      <c r="G73" s="95"/>
    </row>
    <row r="74" spans="1:7" ht="12.75" customHeight="1" x14ac:dyDescent="0.2">
      <c r="A74" s="6"/>
      <c r="B74" s="96"/>
      <c r="C74" s="101"/>
      <c r="D74" s="101"/>
      <c r="E74" s="101"/>
      <c r="F74" s="101"/>
      <c r="G74" s="95"/>
    </row>
    <row r="75" spans="1:7" ht="15" customHeight="1" thickBot="1" x14ac:dyDescent="0.25">
      <c r="A75" s="6"/>
      <c r="B75" s="106" t="s">
        <v>50</v>
      </c>
      <c r="C75" s="107"/>
      <c r="D75" s="108"/>
      <c r="E75" s="109"/>
      <c r="F75" s="109"/>
      <c r="G75" s="95"/>
    </row>
    <row r="76" spans="1:7" ht="12" customHeight="1" x14ac:dyDescent="0.2">
      <c r="A76" s="6"/>
      <c r="B76" s="110" t="s">
        <v>37</v>
      </c>
      <c r="C76" s="111" t="s">
        <v>51</v>
      </c>
      <c r="D76" s="112" t="s">
        <v>52</v>
      </c>
      <c r="E76" s="109"/>
      <c r="F76" s="109"/>
      <c r="G76" s="95"/>
    </row>
    <row r="77" spans="1:7" ht="12" customHeight="1" x14ac:dyDescent="0.2">
      <c r="A77" s="6"/>
      <c r="B77" s="113" t="s">
        <v>53</v>
      </c>
      <c r="C77" s="114">
        <f>+G27</f>
        <v>825000</v>
      </c>
      <c r="D77" s="115">
        <f>(C77/C83)</f>
        <v>0.14866911849776618</v>
      </c>
      <c r="E77" s="109"/>
      <c r="F77" s="109"/>
      <c r="G77" s="95"/>
    </row>
    <row r="78" spans="1:7" ht="12" customHeight="1" x14ac:dyDescent="0.2">
      <c r="A78" s="6"/>
      <c r="B78" s="113" t="s">
        <v>54</v>
      </c>
      <c r="C78" s="114">
        <f>+G34</f>
        <v>175000</v>
      </c>
      <c r="D78" s="115">
        <f>+C78/C83</f>
        <v>3.1535873620738279E-2</v>
      </c>
      <c r="E78" s="109"/>
      <c r="F78" s="109"/>
      <c r="G78" s="95"/>
    </row>
    <row r="79" spans="1:7" ht="12" customHeight="1" x14ac:dyDescent="0.2">
      <c r="A79" s="6"/>
      <c r="B79" s="113" t="s">
        <v>55</v>
      </c>
      <c r="C79" s="114">
        <f>+G41</f>
        <v>481474</v>
      </c>
      <c r="D79" s="115">
        <f>(C79/C83)</f>
        <v>8.6764018375264818E-2</v>
      </c>
      <c r="E79" s="109"/>
      <c r="F79" s="109"/>
      <c r="G79" s="95"/>
    </row>
    <row r="80" spans="1:7" ht="12" customHeight="1" x14ac:dyDescent="0.2">
      <c r="A80" s="6"/>
      <c r="B80" s="113" t="s">
        <v>30</v>
      </c>
      <c r="C80" s="114">
        <f>+G52</f>
        <v>3602130</v>
      </c>
      <c r="D80" s="115">
        <f>(C80/C83)</f>
        <v>0.64912180825982846</v>
      </c>
      <c r="E80" s="109"/>
      <c r="F80" s="109"/>
      <c r="G80" s="95"/>
    </row>
    <row r="81" spans="1:7" ht="12" customHeight="1" x14ac:dyDescent="0.2">
      <c r="A81" s="6"/>
      <c r="B81" s="113" t="s">
        <v>56</v>
      </c>
      <c r="C81" s="116">
        <f>+G58</f>
        <v>201382.51</v>
      </c>
      <c r="D81" s="115">
        <f>(C81/C83)</f>
        <v>3.629013362735465E-2</v>
      </c>
      <c r="E81" s="117"/>
      <c r="F81" s="117"/>
      <c r="G81" s="95"/>
    </row>
    <row r="82" spans="1:7" ht="12" customHeight="1" x14ac:dyDescent="0.2">
      <c r="A82" s="6"/>
      <c r="B82" s="113" t="s">
        <v>57</v>
      </c>
      <c r="C82" s="116">
        <f>+G61</f>
        <v>264249.32549999998</v>
      </c>
      <c r="D82" s="115">
        <f>(C82/C83)</f>
        <v>4.7619047619047616E-2</v>
      </c>
      <c r="E82" s="117"/>
      <c r="F82" s="117"/>
      <c r="G82" s="95"/>
    </row>
    <row r="83" spans="1:7" ht="12.75" customHeight="1" thickBot="1" x14ac:dyDescent="0.25">
      <c r="A83" s="6"/>
      <c r="B83" s="118" t="s">
        <v>58</v>
      </c>
      <c r="C83" s="119">
        <f>SUM(C77:C82)</f>
        <v>5549235.8355</v>
      </c>
      <c r="D83" s="120">
        <f>SUM(D77:D82)</f>
        <v>1</v>
      </c>
      <c r="E83" s="117"/>
      <c r="F83" s="117"/>
      <c r="G83" s="95"/>
    </row>
    <row r="84" spans="1:7" ht="12" customHeight="1" x14ac:dyDescent="0.2">
      <c r="A84" s="6"/>
      <c r="B84" s="96"/>
      <c r="C84" s="94"/>
      <c r="D84" s="94"/>
      <c r="E84" s="94"/>
      <c r="F84" s="94"/>
      <c r="G84" s="95"/>
    </row>
    <row r="85" spans="1:7" ht="12.75" customHeight="1" x14ac:dyDescent="0.2">
      <c r="A85" s="6"/>
      <c r="B85" s="121"/>
      <c r="C85" s="94"/>
      <c r="D85" s="94"/>
      <c r="E85" s="94"/>
      <c r="F85" s="94"/>
      <c r="G85" s="95"/>
    </row>
    <row r="86" spans="1:7" ht="12" customHeight="1" thickBot="1" x14ac:dyDescent="0.25">
      <c r="A86" s="5"/>
      <c r="B86" s="122"/>
      <c r="C86" s="123" t="s">
        <v>95</v>
      </c>
      <c r="D86" s="124"/>
      <c r="E86" s="125"/>
      <c r="F86" s="126"/>
      <c r="G86" s="95"/>
    </row>
    <row r="87" spans="1:7" ht="12" customHeight="1" x14ac:dyDescent="0.2">
      <c r="A87" s="6"/>
      <c r="B87" s="127" t="s">
        <v>104</v>
      </c>
      <c r="C87" s="128">
        <v>180</v>
      </c>
      <c r="D87" s="128">
        <v>200</v>
      </c>
      <c r="E87" s="128">
        <v>240</v>
      </c>
      <c r="F87" s="129"/>
      <c r="G87" s="130"/>
    </row>
    <row r="88" spans="1:7" ht="12.75" customHeight="1" thickBot="1" x14ac:dyDescent="0.25">
      <c r="A88" s="6"/>
      <c r="B88" s="118" t="s">
        <v>105</v>
      </c>
      <c r="C88" s="119">
        <f>(G62/C87)</f>
        <v>30829.087974999999</v>
      </c>
      <c r="D88" s="119">
        <f>(G62/D87)</f>
        <v>27746.179177500002</v>
      </c>
      <c r="E88" s="131">
        <f>(G62/E87)</f>
        <v>23121.815981250002</v>
      </c>
      <c r="F88" s="129"/>
      <c r="G88" s="130"/>
    </row>
    <row r="89" spans="1:7" ht="15.5" customHeight="1" x14ac:dyDescent="0.2">
      <c r="A89" s="6"/>
      <c r="B89" s="93" t="s">
        <v>59</v>
      </c>
      <c r="C89" s="101"/>
      <c r="D89" s="101"/>
      <c r="E89" s="101"/>
      <c r="F89" s="101"/>
      <c r="G89" s="101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2022-07-07T12:22:58Z</dcterms:modified>
</cp:coreProperties>
</file>