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rauco 2022\"/>
    </mc:Choice>
  </mc:AlternateContent>
  <bookViews>
    <workbookView xWindow="0" yWindow="0" windowWidth="20490" windowHeight="7155"/>
  </bookViews>
  <sheets>
    <sheet name="ARVEJA VERDE " sheetId="1" r:id="rId1"/>
  </sheets>
  <definedNames>
    <definedName name="_xlnm.Print_Area" localSheetId="0">'ARVEJA VERDE '!$A$1:$G$90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D83" i="1" s="1"/>
  <c r="G56" i="1"/>
  <c r="G59" i="1" s="1"/>
  <c r="G51" i="1"/>
  <c r="G49" i="1"/>
  <c r="G48" i="1"/>
  <c r="G46" i="1"/>
  <c r="G44" i="1"/>
  <c r="G38" i="1"/>
  <c r="G37" i="1"/>
  <c r="G39" i="1" s="1"/>
  <c r="G32" i="1"/>
  <c r="G31" i="1"/>
  <c r="G33" i="1" s="1"/>
  <c r="G26" i="1"/>
  <c r="G25" i="1"/>
  <c r="G24" i="1"/>
  <c r="G23" i="1"/>
  <c r="G22" i="1"/>
  <c r="G13" i="1"/>
  <c r="G64" i="1" s="1"/>
  <c r="D78" i="1" l="1"/>
  <c r="D79" i="1"/>
  <c r="D80" i="1"/>
  <c r="D81" i="1"/>
  <c r="D82" i="1"/>
  <c r="G27" i="1"/>
  <c r="G52" i="1"/>
  <c r="D84" i="1" l="1"/>
  <c r="G61" i="1"/>
  <c r="G62" i="1" s="1"/>
  <c r="G63" i="1" s="1"/>
  <c r="G65" i="1" s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<sst xmlns="http://schemas.openxmlformats.org/spreadsheetml/2006/main" count="145" uniqueCount="108">
  <si>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</si>
  <si>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</si>
  <si>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</si>
  <si>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</si>
  <si>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</si>
  <si>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</si>
  <si>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</si>
  <si>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</si>
  <si>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</si>
  <si>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</si>
  <si>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</si>
  <si>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</si>
  <si>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</si>
  <si>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</si>
  <si>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</si>
  <si>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</si>
  <si>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</si>
  <si>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</si>
  <si>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</si>
  <si>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</si>
  <si>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</si>
  <si>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</si>
  <si>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</si>
  <si>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</si>
  <si>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</si>
  <si>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</si>
  <si>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</si>
  <si>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</si>
  <si>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</si>
  <si>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Mayo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</si>
  <si>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</si>
  <si>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</si>
  <si>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</si>
  <si>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</si>
  <si>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</si>
  <si>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</si>
  <si>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</si>
  <si>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</si>
  <si>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</si>
  <si>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</si>
  <si>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</si>
  <si>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</si>
  <si>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</si>
  <si>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</si>
  <si>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</si>
  <si>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</si>
  <si>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</si>
  <si>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</si>
  <si>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</si>
  <si>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</si>
  <si>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</si>
  <si>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</si>
  <si>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</si>
  <si>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</si>
  <si>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</si>
  <si>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</si>
  <si>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</si>
  <si>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</si>
  <si>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</si>
  <si>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</si>
  <si>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</si>
  <si>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</si>
  <si>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</si>
  <si>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</si>
  <si>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</si>
  <si>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</si>
  <si>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</si>
  <si>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</si>
  <si>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</si>
  <si>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</si>
  <si>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</si>
  <si>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</si>
  <si>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</si>
  <si>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</si>
  <si>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</si>
  <si>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</si>
  <si>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 xml:space="preserve">Traslados 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</si>
  <si>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</si>
  <si>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</si>
  <si>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</si>
  <si>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</si>
  <si>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</si>
  <si>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</si>
  <si>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</si>
  <si>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Aplicación Herbicida Post emergencia</t>
  </si>
  <si>
    <t>Noviembre</t>
  </si>
  <si>
    <t xml:space="preserve">Cosecha </t>
  </si>
  <si>
    <t xml:space="preserve">Aradura </t>
  </si>
  <si>
    <t>Julio-Agosto</t>
  </si>
  <si>
    <t>Rango</t>
  </si>
  <si>
    <t>Sacos</t>
  </si>
  <si>
    <t xml:space="preserve">U </t>
  </si>
  <si>
    <t>Rendimiento (kg/hà)</t>
  </si>
  <si>
    <t>Costo unitario ($/Kg) (*)</t>
  </si>
  <si>
    <t>Arveja  Verde</t>
  </si>
  <si>
    <t>Urtrillo</t>
  </si>
  <si>
    <t>Riego</t>
  </si>
  <si>
    <t>Noviembre-Febrero</t>
  </si>
  <si>
    <t>Marzo</t>
  </si>
  <si>
    <t xml:space="preserve">Fosfato triiple </t>
  </si>
  <si>
    <t xml:space="preserve">Basagran </t>
  </si>
  <si>
    <t xml:space="preserve">Fungicida </t>
  </si>
  <si>
    <t xml:space="preserve">Anagran Plus </t>
  </si>
  <si>
    <t>Un</t>
  </si>
  <si>
    <t xml:space="preserve">Un </t>
  </si>
  <si>
    <t>Enero-Febrero</t>
  </si>
  <si>
    <t>ESCENARIOS COSTO UNITARIO  ($/kg)</t>
  </si>
  <si>
    <t>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</si>
</sst>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/>
    <xf numFmtId="3" fontId="4" fillId="2" borderId="17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 applyAlignment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 applyAlignment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 applyAlignment="1"/>
    <xf numFmtId="49" fontId="14" fillId="8" borderId="35" xfId="0" applyNumberFormat="1" applyFont="1" applyFill="1" applyBorder="1" applyAlignment="1">
      <alignment vertical="center"/>
    </xf>
    <xf numFmtId="166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 applyAlignment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 applyAlignment="1"/>
    <xf numFmtId="0" fontId="16" fillId="2" borderId="43" xfId="0" applyFont="1" applyFill="1" applyBorder="1" applyAlignment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 applyAlignment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 applyAlignment="1"/>
    <xf numFmtId="0" fontId="16" fillId="2" borderId="48" xfId="0" applyFont="1" applyFill="1" applyBorder="1" applyAlignment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166" fontId="14" fillId="8" borderId="3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14" fillId="8" borderId="51" xfId="0" applyNumberFormat="1" applyFont="1" applyFill="1" applyBorder="1" applyAlignment="1">
      <alignment vertical="center"/>
    </xf>
    <xf numFmtId="3" fontId="14" fillId="8" borderId="52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714374</xdr:colOff>
      <xdr:row>0</xdr:row>
      <xdr:rowOff>123824</xdr:rowOff>
    </xdr:from>
    <xdr:to>
      <xdr:col>7</xdr:col>
      <xdr:colOff>0</xdr:colOff>
      <xdr:row>8</xdr:row>
      <xdr:rowOff>9524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123824"/>
          <a:ext cx="6096001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O90"/>
  <sheetViews>
    <sheetView showGridLines="0" tabSelected="1" workbookViewId="0">
      <selection activeCell="J7" sqref="J7"/>
    </sheetView>
  </sheetViews>
  <sheetFormatPr baseColWidth="10" defaultColWidth="10.85546875" defaultRowHeight="11.25" customHeight="1" x14ac:dyDescent="0.25"/>
  <cols>
    <col min="2" max="2" width="24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2"/>
      <c r="C8" s="2"/>
      <c r="D8" s="2"/>
      <c r="E8" s="2"/>
      <c r="F8" s="2"/>
      <c r="G8" s="2"/>
    </row>
    <row r="9" spans="2:7" ht="15" customHeight="1" x14ac:dyDescent="0.25">
      <c r="B9" s="3"/>
      <c r="C9" s="4"/>
      <c r="D9" s="2"/>
      <c r="E9" s="4"/>
      <c r="F9" s="4"/>
      <c r="G9" s="4"/>
    </row>
    <row r="10" spans="2:7" ht="12" customHeight="1" x14ac:dyDescent="0.25">
      <c r="B10" s="5" t="s">
        <v>0</v>
      </c>
      <c r="C10" s="10" t="s">
        <v>94</v>
      </c>
      <c r="D10" s="6"/>
      <c r="E10" s="138" t="s">
        <v>77</v>
      </c>
      <c r="F10" s="139"/>
      <c r="G10" s="55">
        <v>9000</v>
      </c>
    </row>
    <row r="11" spans="2:7" ht="15" x14ac:dyDescent="0.25">
      <c r="B11" s="7" t="s">
        <v>1</v>
      </c>
      <c r="C11" s="8" t="s">
        <v>95</v>
      </c>
      <c r="D11" s="9"/>
      <c r="E11" s="136" t="s">
        <v>2</v>
      </c>
      <c r="F11" s="137"/>
      <c r="G11" s="10" t="s">
        <v>78</v>
      </c>
    </row>
    <row r="12" spans="2:7" ht="15" x14ac:dyDescent="0.25">
      <c r="B12" s="7" t="s">
        <v>3</v>
      </c>
      <c r="C12" s="10" t="s">
        <v>4</v>
      </c>
      <c r="D12" s="9"/>
      <c r="E12" s="136" t="s">
        <v>79</v>
      </c>
      <c r="F12" s="137"/>
      <c r="G12" s="55">
        <v>450</v>
      </c>
    </row>
    <row r="13" spans="2:7" ht="11.25" customHeight="1" x14ac:dyDescent="0.25">
      <c r="B13" s="7" t="s">
        <v>5</v>
      </c>
      <c r="C13" s="11" t="s">
        <v>80</v>
      </c>
      <c r="D13" s="9"/>
      <c r="E13" s="127" t="s">
        <v>6</v>
      </c>
      <c r="F13" s="128"/>
      <c r="G13" s="12">
        <f>(G10*G12)</f>
        <v>4050000</v>
      </c>
    </row>
    <row r="14" spans="2:7" ht="11.25" customHeight="1" x14ac:dyDescent="0.25">
      <c r="B14" s="7" t="s">
        <v>7</v>
      </c>
      <c r="C14" s="10" t="s">
        <v>81</v>
      </c>
      <c r="D14" s="9"/>
      <c r="E14" s="136" t="s">
        <v>8</v>
      </c>
      <c r="F14" s="137"/>
      <c r="G14" s="10"/>
    </row>
    <row r="15" spans="2:7" ht="13.5" customHeight="1" x14ac:dyDescent="0.25">
      <c r="B15" s="7" t="s">
        <v>9</v>
      </c>
      <c r="C15" s="10" t="s">
        <v>73</v>
      </c>
      <c r="D15" s="9"/>
      <c r="E15" s="136" t="s">
        <v>10</v>
      </c>
      <c r="F15" s="137"/>
      <c r="G15" s="10" t="s">
        <v>107</v>
      </c>
    </row>
    <row r="16" spans="2:7" ht="15" x14ac:dyDescent="0.25">
      <c r="B16" s="7" t="s">
        <v>11</v>
      </c>
      <c r="C16" s="13">
        <v>44727</v>
      </c>
      <c r="D16" s="9"/>
      <c r="E16" s="140" t="s">
        <v>12</v>
      </c>
      <c r="F16" s="141"/>
      <c r="G16" s="11" t="s">
        <v>13</v>
      </c>
    </row>
    <row r="17" spans="2:7" ht="12" customHeight="1" x14ac:dyDescent="0.25">
      <c r="B17" s="14"/>
      <c r="C17" s="15"/>
      <c r="D17" s="16"/>
      <c r="E17" s="17"/>
      <c r="F17" s="17"/>
      <c r="G17" s="18"/>
    </row>
    <row r="18" spans="2:7" ht="12" customHeight="1" x14ac:dyDescent="0.25">
      <c r="B18" s="142" t="s">
        <v>14</v>
      </c>
      <c r="C18" s="143"/>
      <c r="D18" s="143"/>
      <c r="E18" s="143"/>
      <c r="F18" s="143"/>
      <c r="G18" s="143"/>
    </row>
    <row r="19" spans="2:7" ht="12" customHeight="1" x14ac:dyDescent="0.25">
      <c r="B19" s="19"/>
      <c r="C19" s="20"/>
      <c r="D19" s="20"/>
      <c r="E19" s="20"/>
      <c r="F19" s="21"/>
      <c r="G19" s="21"/>
    </row>
    <row r="20" spans="2:7" ht="12" customHeight="1" x14ac:dyDescent="0.25">
      <c r="B20" s="22" t="s">
        <v>15</v>
      </c>
      <c r="C20" s="23"/>
      <c r="D20" s="24"/>
      <c r="E20" s="24"/>
      <c r="F20" s="24"/>
      <c r="G20" s="24"/>
    </row>
    <row r="21" spans="2:7" ht="24" customHeight="1" x14ac:dyDescent="0.25">
      <c r="B21" s="25" t="s">
        <v>16</v>
      </c>
      <c r="C21" s="25" t="s">
        <v>17</v>
      </c>
      <c r="D21" s="25" t="s">
        <v>18</v>
      </c>
      <c r="E21" s="25" t="s">
        <v>19</v>
      </c>
      <c r="F21" s="25" t="s">
        <v>20</v>
      </c>
      <c r="G21" s="25" t="s">
        <v>21</v>
      </c>
    </row>
    <row r="22" spans="2:7" ht="15" x14ac:dyDescent="0.25">
      <c r="B22" s="126" t="s">
        <v>82</v>
      </c>
      <c r="C22" s="26" t="s">
        <v>22</v>
      </c>
      <c r="D22" s="27">
        <v>0.5</v>
      </c>
      <c r="E22" s="26" t="s">
        <v>23</v>
      </c>
      <c r="F22" s="12">
        <v>19500</v>
      </c>
      <c r="G22" s="12">
        <f>(D22*F22)</f>
        <v>9750</v>
      </c>
    </row>
    <row r="23" spans="2:7" ht="15" x14ac:dyDescent="0.25">
      <c r="B23" s="126" t="s">
        <v>96</v>
      </c>
      <c r="C23" s="26" t="s">
        <v>22</v>
      </c>
      <c r="D23" s="27">
        <v>10</v>
      </c>
      <c r="E23" s="26" t="s">
        <v>97</v>
      </c>
      <c r="F23" s="12">
        <v>19500</v>
      </c>
      <c r="G23" s="12">
        <f>(D23*F23)</f>
        <v>195000</v>
      </c>
    </row>
    <row r="24" spans="2:7" ht="15" x14ac:dyDescent="0.25">
      <c r="B24" s="126" t="s">
        <v>83</v>
      </c>
      <c r="C24" s="26" t="s">
        <v>22</v>
      </c>
      <c r="D24" s="27">
        <v>6</v>
      </c>
      <c r="E24" s="26" t="s">
        <v>23</v>
      </c>
      <c r="F24" s="12">
        <v>19500</v>
      </c>
      <c r="G24" s="12">
        <f t="shared" ref="G24:G26" si="0">(D24*F24)</f>
        <v>117000</v>
      </c>
    </row>
    <row r="25" spans="2:7" ht="15" x14ac:dyDescent="0.25">
      <c r="B25" s="126" t="s">
        <v>84</v>
      </c>
      <c r="C25" s="26" t="s">
        <v>22</v>
      </c>
      <c r="D25" s="27">
        <v>1</v>
      </c>
      <c r="E25" s="26" t="s">
        <v>85</v>
      </c>
      <c r="F25" s="12">
        <v>19500</v>
      </c>
      <c r="G25" s="12">
        <f t="shared" si="0"/>
        <v>19500</v>
      </c>
    </row>
    <row r="26" spans="2:7" ht="15" x14ac:dyDescent="0.25">
      <c r="B26" s="126" t="s">
        <v>86</v>
      </c>
      <c r="C26" s="26" t="s">
        <v>22</v>
      </c>
      <c r="D26" s="27">
        <v>15</v>
      </c>
      <c r="E26" s="26" t="s">
        <v>98</v>
      </c>
      <c r="F26" s="12">
        <v>19500</v>
      </c>
      <c r="G26" s="12">
        <f t="shared" si="0"/>
        <v>292500</v>
      </c>
    </row>
    <row r="27" spans="2:7" ht="12.75" customHeight="1" x14ac:dyDescent="0.25">
      <c r="B27" s="28" t="s">
        <v>24</v>
      </c>
      <c r="C27" s="29"/>
      <c r="D27" s="29"/>
      <c r="E27" s="29"/>
      <c r="F27" s="30"/>
      <c r="G27" s="31">
        <f>SUM(G22:G26)</f>
        <v>633750</v>
      </c>
    </row>
    <row r="28" spans="2:7" ht="12" customHeight="1" x14ac:dyDescent="0.25">
      <c r="B28" s="19"/>
      <c r="C28" s="21"/>
      <c r="D28" s="21"/>
      <c r="E28" s="21"/>
      <c r="F28" s="32"/>
      <c r="G28" s="32"/>
    </row>
    <row r="29" spans="2:7" ht="12" customHeight="1" x14ac:dyDescent="0.25">
      <c r="B29" s="33" t="s">
        <v>25</v>
      </c>
      <c r="C29" s="34"/>
      <c r="D29" s="35"/>
      <c r="E29" s="35"/>
      <c r="F29" s="36"/>
      <c r="G29" s="36"/>
    </row>
    <row r="30" spans="2:7" ht="24" customHeight="1" x14ac:dyDescent="0.25">
      <c r="B30" s="37" t="s">
        <v>16</v>
      </c>
      <c r="C30" s="38" t="s">
        <v>17</v>
      </c>
      <c r="D30" s="38" t="s">
        <v>18</v>
      </c>
      <c r="E30" s="37" t="s">
        <v>19</v>
      </c>
      <c r="F30" s="38" t="s">
        <v>20</v>
      </c>
      <c r="G30" s="37" t="s">
        <v>21</v>
      </c>
    </row>
    <row r="31" spans="2:7" ht="12" customHeight="1" x14ac:dyDescent="0.25">
      <c r="B31" s="129" t="s">
        <v>83</v>
      </c>
      <c r="C31" s="130" t="s">
        <v>74</v>
      </c>
      <c r="D31" s="130">
        <v>1.5</v>
      </c>
      <c r="E31" s="130" t="s">
        <v>31</v>
      </c>
      <c r="F31" s="131">
        <v>20000</v>
      </c>
      <c r="G31" s="132">
        <f>F31*D31</f>
        <v>30000</v>
      </c>
    </row>
    <row r="32" spans="2:7" ht="12" customHeight="1" x14ac:dyDescent="0.25">
      <c r="B32" s="129" t="s">
        <v>86</v>
      </c>
      <c r="C32" s="130" t="s">
        <v>74</v>
      </c>
      <c r="D32" s="130">
        <v>2</v>
      </c>
      <c r="E32" s="130" t="s">
        <v>33</v>
      </c>
      <c r="F32" s="131">
        <v>20000</v>
      </c>
      <c r="G32" s="131">
        <f t="shared" ref="G32" si="1">F32*D32</f>
        <v>40000</v>
      </c>
    </row>
    <row r="33" spans="2:7" ht="12" customHeight="1" x14ac:dyDescent="0.25">
      <c r="B33" s="39" t="s">
        <v>26</v>
      </c>
      <c r="C33" s="40"/>
      <c r="D33" s="40"/>
      <c r="E33" s="40"/>
      <c r="F33" s="41"/>
      <c r="G33" s="50">
        <f>SUM(G31:G32)</f>
        <v>70000</v>
      </c>
    </row>
    <row r="34" spans="2:7" ht="12" customHeight="1" x14ac:dyDescent="0.25">
      <c r="B34" s="42"/>
      <c r="C34" s="43"/>
      <c r="D34" s="43"/>
      <c r="E34" s="43"/>
      <c r="F34" s="44"/>
      <c r="G34" s="44"/>
    </row>
    <row r="35" spans="2:7" ht="12" customHeight="1" x14ac:dyDescent="0.25">
      <c r="B35" s="33" t="s">
        <v>27</v>
      </c>
      <c r="C35" s="34"/>
      <c r="D35" s="35"/>
      <c r="E35" s="35"/>
      <c r="F35" s="36"/>
      <c r="G35" s="36"/>
    </row>
    <row r="36" spans="2:7" ht="24" customHeight="1" x14ac:dyDescent="0.25">
      <c r="B36" s="45" t="s">
        <v>16</v>
      </c>
      <c r="C36" s="45" t="s">
        <v>17</v>
      </c>
      <c r="D36" s="45" t="s">
        <v>18</v>
      </c>
      <c r="E36" s="45" t="s">
        <v>19</v>
      </c>
      <c r="F36" s="46" t="s">
        <v>20</v>
      </c>
      <c r="G36" s="45" t="s">
        <v>21</v>
      </c>
    </row>
    <row r="37" spans="2:7" ht="12.75" customHeight="1" x14ac:dyDescent="0.25">
      <c r="B37" s="126" t="s">
        <v>87</v>
      </c>
      <c r="C37" s="26" t="s">
        <v>28</v>
      </c>
      <c r="D37" s="27">
        <v>0.31</v>
      </c>
      <c r="E37" s="26" t="s">
        <v>29</v>
      </c>
      <c r="F37" s="12">
        <v>200000</v>
      </c>
      <c r="G37" s="12">
        <f t="shared" ref="G37:G38" si="2">(D37*F37)</f>
        <v>62000</v>
      </c>
    </row>
    <row r="38" spans="2:7" ht="12.75" customHeight="1" x14ac:dyDescent="0.25">
      <c r="B38" s="126" t="s">
        <v>75</v>
      </c>
      <c r="C38" s="26" t="s">
        <v>28</v>
      </c>
      <c r="D38" s="27">
        <v>0.25</v>
      </c>
      <c r="E38" s="26" t="s">
        <v>30</v>
      </c>
      <c r="F38" s="12">
        <v>200000</v>
      </c>
      <c r="G38" s="12">
        <f t="shared" si="2"/>
        <v>50000</v>
      </c>
    </row>
    <row r="39" spans="2:7" ht="12.75" customHeight="1" x14ac:dyDescent="0.25">
      <c r="B39" s="47" t="s">
        <v>34</v>
      </c>
      <c r="C39" s="48"/>
      <c r="D39" s="48"/>
      <c r="E39" s="48"/>
      <c r="F39" s="49"/>
      <c r="G39" s="50">
        <f>SUM(G37:G38)</f>
        <v>112000</v>
      </c>
    </row>
    <row r="40" spans="2:7" ht="12" customHeight="1" x14ac:dyDescent="0.25">
      <c r="B40" s="42"/>
      <c r="C40" s="43"/>
      <c r="D40" s="43"/>
      <c r="E40" s="43"/>
      <c r="F40" s="44"/>
      <c r="G40" s="44"/>
    </row>
    <row r="41" spans="2:7" ht="12" customHeight="1" x14ac:dyDescent="0.25">
      <c r="B41" s="33" t="s">
        <v>35</v>
      </c>
      <c r="C41" s="34"/>
      <c r="D41" s="35"/>
      <c r="E41" s="35"/>
      <c r="F41" s="36"/>
      <c r="G41" s="36"/>
    </row>
    <row r="42" spans="2:7" ht="24" customHeight="1" x14ac:dyDescent="0.25">
      <c r="B42" s="46" t="s">
        <v>36</v>
      </c>
      <c r="C42" s="46" t="s">
        <v>37</v>
      </c>
      <c r="D42" s="46" t="s">
        <v>38</v>
      </c>
      <c r="E42" s="46" t="s">
        <v>19</v>
      </c>
      <c r="F42" s="46" t="s">
        <v>20</v>
      </c>
      <c r="G42" s="46" t="s">
        <v>21</v>
      </c>
    </row>
    <row r="43" spans="2:7" ht="12.75" customHeight="1" x14ac:dyDescent="0.25">
      <c r="B43" s="51" t="s">
        <v>39</v>
      </c>
      <c r="C43" s="52"/>
      <c r="D43" s="52"/>
      <c r="E43" s="52"/>
      <c r="F43" s="52"/>
      <c r="G43" s="52"/>
    </row>
    <row r="44" spans="2:7" ht="12.75" customHeight="1" x14ac:dyDescent="0.25">
      <c r="B44" s="127" t="s">
        <v>40</v>
      </c>
      <c r="C44" s="53" t="s">
        <v>42</v>
      </c>
      <c r="D44" s="54">
        <v>120</v>
      </c>
      <c r="E44" s="53" t="s">
        <v>32</v>
      </c>
      <c r="F44" s="55">
        <v>5000</v>
      </c>
      <c r="G44" s="55">
        <f>(D44*F44)</f>
        <v>600000</v>
      </c>
    </row>
    <row r="45" spans="2:7" ht="12.75" customHeight="1" x14ac:dyDescent="0.25">
      <c r="B45" s="56" t="s">
        <v>41</v>
      </c>
      <c r="C45" s="57"/>
      <c r="D45" s="128"/>
      <c r="E45" s="57"/>
      <c r="F45" s="55"/>
      <c r="G45" s="55"/>
    </row>
    <row r="46" spans="2:7" ht="12.75" customHeight="1" x14ac:dyDescent="0.25">
      <c r="B46" s="127" t="s">
        <v>99</v>
      </c>
      <c r="C46" s="57" t="s">
        <v>42</v>
      </c>
      <c r="D46" s="128">
        <v>120</v>
      </c>
      <c r="E46" s="57" t="s">
        <v>88</v>
      </c>
      <c r="F46" s="55">
        <v>880</v>
      </c>
      <c r="G46" s="55">
        <f>(D46*F46)</f>
        <v>105600</v>
      </c>
    </row>
    <row r="47" spans="2:7" ht="12.75" customHeight="1" x14ac:dyDescent="0.25">
      <c r="B47" s="56" t="s">
        <v>43</v>
      </c>
      <c r="C47" s="57"/>
      <c r="D47" s="128"/>
      <c r="E47" s="57"/>
      <c r="F47" s="55"/>
      <c r="G47" s="55"/>
    </row>
    <row r="48" spans="2:7" ht="12.75" customHeight="1" x14ac:dyDescent="0.25">
      <c r="B48" s="127" t="s">
        <v>89</v>
      </c>
      <c r="C48" s="53" t="s">
        <v>44</v>
      </c>
      <c r="D48" s="54">
        <v>2</v>
      </c>
      <c r="E48" s="53" t="s">
        <v>32</v>
      </c>
      <c r="F48" s="55">
        <v>25400</v>
      </c>
      <c r="G48" s="55">
        <f>(D48*F48)</f>
        <v>50800</v>
      </c>
    </row>
    <row r="49" spans="2:7" ht="12.75" customHeight="1" x14ac:dyDescent="0.25">
      <c r="B49" s="127" t="s">
        <v>100</v>
      </c>
      <c r="C49" s="53" t="s">
        <v>44</v>
      </c>
      <c r="D49" s="54">
        <v>2</v>
      </c>
      <c r="E49" s="53" t="s">
        <v>32</v>
      </c>
      <c r="F49" s="55">
        <v>40000</v>
      </c>
      <c r="G49" s="55">
        <f>(D49*F49)</f>
        <v>80000</v>
      </c>
    </row>
    <row r="50" spans="2:7" ht="12.75" customHeight="1" x14ac:dyDescent="0.25">
      <c r="B50" s="56" t="s">
        <v>101</v>
      </c>
      <c r="C50" s="57"/>
      <c r="D50" s="128"/>
      <c r="E50" s="57"/>
      <c r="F50" s="55"/>
      <c r="G50" s="55"/>
    </row>
    <row r="51" spans="2:7" ht="12.75" customHeight="1" x14ac:dyDescent="0.25">
      <c r="B51" s="58" t="s">
        <v>102</v>
      </c>
      <c r="C51" s="59" t="s">
        <v>91</v>
      </c>
      <c r="D51" s="60">
        <v>2</v>
      </c>
      <c r="E51" s="59" t="s">
        <v>32</v>
      </c>
      <c r="F51" s="61">
        <v>4350</v>
      </c>
      <c r="G51" s="61">
        <f>(D51*F51)</f>
        <v>8700</v>
      </c>
    </row>
    <row r="52" spans="2:7" ht="13.5" customHeight="1" x14ac:dyDescent="0.25">
      <c r="B52" s="62" t="s">
        <v>45</v>
      </c>
      <c r="C52" s="63"/>
      <c r="D52" s="63"/>
      <c r="E52" s="63"/>
      <c r="F52" s="64"/>
      <c r="G52" s="65">
        <f>SUM(G43:G51)</f>
        <v>845100</v>
      </c>
    </row>
    <row r="53" spans="2:7" ht="12" customHeight="1" x14ac:dyDescent="0.25">
      <c r="B53" s="42"/>
      <c r="C53" s="43"/>
      <c r="D53" s="43"/>
      <c r="E53" s="66"/>
      <c r="F53" s="44"/>
      <c r="G53" s="44"/>
    </row>
    <row r="54" spans="2:7" ht="12" customHeight="1" x14ac:dyDescent="0.25">
      <c r="B54" s="33" t="s">
        <v>46</v>
      </c>
      <c r="C54" s="34"/>
      <c r="D54" s="35"/>
      <c r="E54" s="35"/>
      <c r="F54" s="36"/>
      <c r="G54" s="36"/>
    </row>
    <row r="55" spans="2:7" ht="24" customHeight="1" x14ac:dyDescent="0.25">
      <c r="B55" s="45" t="s">
        <v>47</v>
      </c>
      <c r="C55" s="46" t="s">
        <v>37</v>
      </c>
      <c r="D55" s="46" t="s">
        <v>38</v>
      </c>
      <c r="E55" s="45" t="s">
        <v>19</v>
      </c>
      <c r="F55" s="46" t="s">
        <v>20</v>
      </c>
      <c r="G55" s="45" t="s">
        <v>21</v>
      </c>
    </row>
    <row r="56" spans="2:7" ht="12.75" customHeight="1" x14ac:dyDescent="0.25">
      <c r="B56" s="126" t="s">
        <v>76</v>
      </c>
      <c r="C56" s="53" t="s">
        <v>103</v>
      </c>
      <c r="D56" s="55">
        <v>1</v>
      </c>
      <c r="E56" s="26" t="s">
        <v>33</v>
      </c>
      <c r="F56" s="67">
        <v>150000</v>
      </c>
      <c r="G56" s="55">
        <f>(D56*F56)</f>
        <v>150000</v>
      </c>
    </row>
    <row r="57" spans="2:7" ht="12.75" customHeight="1" x14ac:dyDescent="0.25">
      <c r="B57" s="11" t="s">
        <v>90</v>
      </c>
      <c r="C57" s="26" t="s">
        <v>104</v>
      </c>
      <c r="D57" s="11">
        <v>120</v>
      </c>
      <c r="E57" s="26" t="s">
        <v>105</v>
      </c>
      <c r="F57" s="11">
        <v>200</v>
      </c>
      <c r="G57" s="135">
        <v>24000</v>
      </c>
    </row>
    <row r="58" spans="2:7" ht="19.5" customHeight="1" x14ac:dyDescent="0.25">
      <c r="B58" s="68" t="s">
        <v>48</v>
      </c>
      <c r="C58" s="57"/>
      <c r="D58" s="55"/>
      <c r="E58" s="69"/>
      <c r="F58" s="67"/>
      <c r="G58" s="55"/>
    </row>
    <row r="59" spans="2:7" ht="13.5" customHeight="1" x14ac:dyDescent="0.25">
      <c r="B59" s="70" t="s">
        <v>49</v>
      </c>
      <c r="C59" s="71"/>
      <c r="D59" s="71"/>
      <c r="E59" s="71"/>
      <c r="F59" s="72"/>
      <c r="G59" s="73">
        <f>SUM(G56+G57)</f>
        <v>174000</v>
      </c>
    </row>
    <row r="60" spans="2:7" ht="12" customHeight="1" x14ac:dyDescent="0.25">
      <c r="B60" s="87"/>
      <c r="C60" s="87"/>
      <c r="D60" s="87"/>
      <c r="E60" s="87"/>
      <c r="F60" s="88"/>
      <c r="G60" s="88"/>
    </row>
    <row r="61" spans="2:7" ht="12" customHeight="1" x14ac:dyDescent="0.25">
      <c r="B61" s="89" t="s">
        <v>50</v>
      </c>
      <c r="C61" s="90"/>
      <c r="D61" s="90"/>
      <c r="E61" s="90"/>
      <c r="F61" s="90"/>
      <c r="G61" s="91">
        <f>G27+G39+G52+G59+G33</f>
        <v>1834850</v>
      </c>
    </row>
    <row r="62" spans="2:7" ht="12" customHeight="1" x14ac:dyDescent="0.25">
      <c r="B62" s="92" t="s">
        <v>51</v>
      </c>
      <c r="C62" s="75"/>
      <c r="D62" s="75"/>
      <c r="E62" s="75"/>
      <c r="F62" s="75"/>
      <c r="G62" s="93">
        <f>G61*0.05</f>
        <v>91742.5</v>
      </c>
    </row>
    <row r="63" spans="2:7" ht="12" customHeight="1" x14ac:dyDescent="0.25">
      <c r="B63" s="94" t="s">
        <v>52</v>
      </c>
      <c r="C63" s="74"/>
      <c r="D63" s="74"/>
      <c r="E63" s="74"/>
      <c r="F63" s="74"/>
      <c r="G63" s="95">
        <f>G62+G61</f>
        <v>1926592.5</v>
      </c>
    </row>
    <row r="64" spans="2:7" ht="12" customHeight="1" x14ac:dyDescent="0.25">
      <c r="B64" s="92" t="s">
        <v>53</v>
      </c>
      <c r="C64" s="75"/>
      <c r="D64" s="75"/>
      <c r="E64" s="75"/>
      <c r="F64" s="75"/>
      <c r="G64" s="93">
        <f>G13</f>
        <v>4050000</v>
      </c>
    </row>
    <row r="65" spans="2:7" ht="12" customHeight="1" x14ac:dyDescent="0.25">
      <c r="B65" s="96" t="s">
        <v>54</v>
      </c>
      <c r="C65" s="97"/>
      <c r="D65" s="97"/>
      <c r="E65" s="97"/>
      <c r="F65" s="97"/>
      <c r="G65" s="98">
        <f>G64-G63</f>
        <v>2123407.5</v>
      </c>
    </row>
    <row r="66" spans="2:7" ht="12" customHeight="1" x14ac:dyDescent="0.25">
      <c r="B66" s="85" t="s">
        <v>55</v>
      </c>
      <c r="C66" s="86"/>
      <c r="D66" s="86"/>
      <c r="E66" s="86"/>
      <c r="F66" s="86"/>
      <c r="G66" s="82"/>
    </row>
    <row r="67" spans="2:7" ht="12.75" customHeight="1" thickBot="1" x14ac:dyDescent="0.3">
      <c r="B67" s="99"/>
      <c r="C67" s="86"/>
      <c r="D67" s="86"/>
      <c r="E67" s="86"/>
      <c r="F67" s="86"/>
      <c r="G67" s="82"/>
    </row>
    <row r="68" spans="2:7" ht="12" customHeight="1" x14ac:dyDescent="0.25">
      <c r="B68" s="111" t="s">
        <v>56</v>
      </c>
      <c r="C68" s="112"/>
      <c r="D68" s="112"/>
      <c r="E68" s="112"/>
      <c r="F68" s="113"/>
      <c r="G68" s="82"/>
    </row>
    <row r="69" spans="2:7" ht="12" customHeight="1" x14ac:dyDescent="0.25">
      <c r="B69" s="114" t="s">
        <v>57</v>
      </c>
      <c r="C69" s="84"/>
      <c r="D69" s="84"/>
      <c r="E69" s="84"/>
      <c r="F69" s="115"/>
      <c r="G69" s="82"/>
    </row>
    <row r="70" spans="2:7" ht="12" customHeight="1" x14ac:dyDescent="0.25">
      <c r="B70" s="114" t="s">
        <v>58</v>
      </c>
      <c r="C70" s="84"/>
      <c r="D70" s="84"/>
      <c r="E70" s="84"/>
      <c r="F70" s="115"/>
      <c r="G70" s="82"/>
    </row>
    <row r="71" spans="2:7" ht="12" customHeight="1" x14ac:dyDescent="0.25">
      <c r="B71" s="114" t="s">
        <v>59</v>
      </c>
      <c r="C71" s="84"/>
      <c r="D71" s="84"/>
      <c r="E71" s="84"/>
      <c r="F71" s="115"/>
      <c r="G71" s="82"/>
    </row>
    <row r="72" spans="2:7" ht="12" customHeight="1" x14ac:dyDescent="0.25">
      <c r="B72" s="114" t="s">
        <v>60</v>
      </c>
      <c r="C72" s="84"/>
      <c r="D72" s="84"/>
      <c r="E72" s="84"/>
      <c r="F72" s="115"/>
      <c r="G72" s="82"/>
    </row>
    <row r="73" spans="2:7" ht="12" customHeight="1" x14ac:dyDescent="0.25">
      <c r="B73" s="114" t="s">
        <v>61</v>
      </c>
      <c r="C73" s="84"/>
      <c r="D73" s="84"/>
      <c r="E73" s="84"/>
      <c r="F73" s="115"/>
      <c r="G73" s="82"/>
    </row>
    <row r="74" spans="2:7" ht="12.75" customHeight="1" thickBot="1" x14ac:dyDescent="0.3">
      <c r="B74" s="116" t="s">
        <v>62</v>
      </c>
      <c r="C74" s="117"/>
      <c r="D74" s="117"/>
      <c r="E74" s="117"/>
      <c r="F74" s="118"/>
      <c r="G74" s="82"/>
    </row>
    <row r="75" spans="2:7" ht="12.75" customHeight="1" x14ac:dyDescent="0.25">
      <c r="B75" s="109"/>
      <c r="C75" s="84"/>
      <c r="D75" s="84"/>
      <c r="E75" s="84"/>
      <c r="F75" s="84"/>
      <c r="G75" s="82"/>
    </row>
    <row r="76" spans="2:7" ht="15" customHeight="1" thickBot="1" x14ac:dyDescent="0.3">
      <c r="B76" s="144" t="s">
        <v>63</v>
      </c>
      <c r="C76" s="145"/>
      <c r="D76" s="108"/>
      <c r="E76" s="76"/>
      <c r="F76" s="76"/>
      <c r="G76" s="82"/>
    </row>
    <row r="77" spans="2:7" ht="12" customHeight="1" x14ac:dyDescent="0.25">
      <c r="B77" s="101" t="s">
        <v>47</v>
      </c>
      <c r="C77" s="77" t="s">
        <v>64</v>
      </c>
      <c r="D77" s="102" t="s">
        <v>65</v>
      </c>
      <c r="E77" s="76"/>
      <c r="F77" s="76"/>
      <c r="G77" s="82"/>
    </row>
    <row r="78" spans="2:7" ht="12" customHeight="1" x14ac:dyDescent="0.25">
      <c r="B78" s="103" t="s">
        <v>66</v>
      </c>
      <c r="C78" s="31">
        <v>633750</v>
      </c>
      <c r="D78" s="104">
        <f>(C78/C84)</f>
        <v>0.32894856360424851</v>
      </c>
      <c r="E78" s="76"/>
      <c r="F78" s="76"/>
      <c r="G78" s="82"/>
    </row>
    <row r="79" spans="2:7" ht="12" customHeight="1" x14ac:dyDescent="0.25">
      <c r="B79" s="103" t="s">
        <v>67</v>
      </c>
      <c r="C79" s="78">
        <v>70000</v>
      </c>
      <c r="D79" s="104">
        <f>C79/C84</f>
        <v>3.6333569155498853E-2</v>
      </c>
      <c r="E79" s="76"/>
      <c r="F79" s="76"/>
      <c r="G79" s="82"/>
    </row>
    <row r="80" spans="2:7" ht="12" customHeight="1" x14ac:dyDescent="0.25">
      <c r="B80" s="103" t="s">
        <v>68</v>
      </c>
      <c r="C80" s="78">
        <v>112000</v>
      </c>
      <c r="D80" s="104">
        <f>(C80/C84)</f>
        <v>5.8133710648798166E-2</v>
      </c>
      <c r="E80" s="76"/>
      <c r="F80" s="76"/>
      <c r="G80" s="82"/>
    </row>
    <row r="81" spans="2:7" ht="12" customHeight="1" x14ac:dyDescent="0.25">
      <c r="B81" s="103" t="s">
        <v>36</v>
      </c>
      <c r="C81" s="78">
        <v>845100</v>
      </c>
      <c r="D81" s="104">
        <f>(C81/C84)</f>
        <v>0.4386499899044583</v>
      </c>
      <c r="E81" s="76"/>
      <c r="F81" s="76"/>
      <c r="G81" s="82"/>
    </row>
    <row r="82" spans="2:7" ht="12" customHeight="1" x14ac:dyDescent="0.25">
      <c r="B82" s="103" t="s">
        <v>69</v>
      </c>
      <c r="C82" s="79">
        <v>174000</v>
      </c>
      <c r="D82" s="104">
        <f>(C82/C84)</f>
        <v>9.031487190081143E-2</v>
      </c>
      <c r="E82" s="81"/>
      <c r="F82" s="81"/>
      <c r="G82" s="82"/>
    </row>
    <row r="83" spans="2:7" ht="12" customHeight="1" x14ac:dyDescent="0.25">
      <c r="B83" s="103" t="s">
        <v>70</v>
      </c>
      <c r="C83" s="79">
        <v>91743</v>
      </c>
      <c r="D83" s="104">
        <f>(C83/C84)</f>
        <v>4.7619294786184728E-2</v>
      </c>
      <c r="E83" s="81"/>
      <c r="F83" s="81"/>
      <c r="G83" s="82"/>
    </row>
    <row r="84" spans="2:7" ht="12.75" customHeight="1" thickBot="1" x14ac:dyDescent="0.3">
      <c r="B84" s="105" t="s">
        <v>71</v>
      </c>
      <c r="C84" s="106">
        <f>SUM(C78:C83)</f>
        <v>1926593</v>
      </c>
      <c r="D84" s="107">
        <f>SUM(D78:D83)</f>
        <v>1</v>
      </c>
      <c r="E84" s="81"/>
      <c r="F84" s="81"/>
      <c r="G84" s="82"/>
    </row>
    <row r="85" spans="2:7" ht="12" customHeight="1" x14ac:dyDescent="0.25">
      <c r="B85" s="99"/>
      <c r="C85" s="86"/>
      <c r="D85" s="86"/>
      <c r="E85" s="86"/>
      <c r="F85" s="86"/>
      <c r="G85" s="82"/>
    </row>
    <row r="86" spans="2:7" ht="12.75" customHeight="1" x14ac:dyDescent="0.25">
      <c r="B86" s="100"/>
      <c r="C86" s="86"/>
      <c r="D86" s="86"/>
      <c r="E86" s="86"/>
      <c r="F86" s="86"/>
      <c r="G86" s="82"/>
    </row>
    <row r="87" spans="2:7" ht="12" customHeight="1" thickBot="1" x14ac:dyDescent="0.3">
      <c r="B87" s="120"/>
      <c r="C87" s="121" t="s">
        <v>106</v>
      </c>
      <c r="D87" s="122"/>
      <c r="E87" s="123"/>
      <c r="F87" s="80"/>
      <c r="G87" s="82"/>
    </row>
    <row r="88" spans="2:7" ht="12" customHeight="1" x14ac:dyDescent="0.25">
      <c r="B88" s="124" t="s">
        <v>92</v>
      </c>
      <c r="C88" s="133">
        <v>8000</v>
      </c>
      <c r="D88" s="133">
        <v>9000</v>
      </c>
      <c r="E88" s="134">
        <v>10000</v>
      </c>
      <c r="F88" s="119"/>
      <c r="G88" s="83"/>
    </row>
    <row r="89" spans="2:7" ht="12.75" customHeight="1" thickBot="1" x14ac:dyDescent="0.3">
      <c r="B89" s="105" t="s">
        <v>93</v>
      </c>
      <c r="C89" s="106">
        <v>340</v>
      </c>
      <c r="D89" s="106">
        <v>350</v>
      </c>
      <c r="E89" s="125">
        <v>280</v>
      </c>
      <c r="F89" s="119"/>
      <c r="G89" s="83"/>
    </row>
    <row r="90" spans="2:7" ht="15.6" customHeight="1" x14ac:dyDescent="0.25">
      <c r="B90" s="110" t="s">
        <v>72</v>
      </c>
      <c r="C90" s="84"/>
      <c r="D90" s="84"/>
      <c r="E90" s="84"/>
      <c r="F90" s="84"/>
      <c r="G90" s="84"/>
    </row>
  </sheetData>
  <mergeCells count="8">
    <mergeCell ref="B76:C76"/>
    <mergeCell ref="E14:F14"/>
    <mergeCell ref="E12:F12"/>
    <mergeCell ref="E11:F11"/>
    <mergeCell ref="E10:F10"/>
    <mergeCell ref="E15:F15"/>
    <mergeCell ref="E16:F16"/>
    <mergeCell ref="B18:G18"/>
  </mergeCells>
  <pageMargins left="0.748031" right="0.748031" top="0.98425200000000002" bottom="0.98425200000000002" header="0" footer="0"/>
  <pageSetup paperSize="14"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 </vt:lpstr>
      <vt:lpstr>'ARVEJA VERDE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2022-02-02T17:49:25Z</cp:lastPrinted>
  <dcterms:created xsi:type="dcterms:W3CDTF">2020-11-27T12:49:26Z</dcterms:created>
  <dcterms:modified xsi:type="dcterms:W3CDTF">2022-06-21T22:04:20Z</dcterms:modified>
</cp:coreProperties>
</file>