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rveja verde" sheetId="6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6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53" i="6" l="1"/>
  <c r="G51" i="6"/>
  <c r="G49" i="6"/>
  <c r="G48" i="6"/>
  <c r="G46" i="6"/>
  <c r="G44" i="6"/>
  <c r="G38" i="6"/>
  <c r="G37" i="6"/>
  <c r="G32" i="6"/>
  <c r="G31" i="6"/>
  <c r="G33" i="6" s="1"/>
  <c r="G26" i="6"/>
  <c r="G25" i="6"/>
  <c r="G24" i="6"/>
  <c r="G23" i="6"/>
  <c r="G22" i="6"/>
  <c r="G13" i="6"/>
  <c r="G64" i="6" s="1"/>
  <c r="G59" i="6"/>
  <c r="C14" i="6"/>
  <c r="C13" i="6"/>
  <c r="G39" i="6" l="1"/>
  <c r="C80" i="6" s="1"/>
  <c r="G54" i="6"/>
  <c r="C81" i="6" s="1"/>
  <c r="C79" i="6"/>
  <c r="G27" i="6"/>
  <c r="C78" i="6" l="1"/>
  <c r="C83" i="6" s="1"/>
  <c r="C84" i="6" s="1"/>
  <c r="D79" i="6" s="1"/>
  <c r="G61" i="6"/>
  <c r="G62" i="6" s="1"/>
  <c r="G63" i="6" s="1"/>
  <c r="G65" i="6" s="1"/>
  <c r="E89" i="6" l="1"/>
  <c r="D89" i="6"/>
  <c r="C89" i="6"/>
  <c r="D82" i="6"/>
  <c r="D81" i="6"/>
  <c r="D80" i="6"/>
  <c r="D78" i="6"/>
  <c r="D83" i="6"/>
  <c r="D84" i="6" l="1"/>
</calcChain>
</file>

<file path=xl/sharedStrings.xml><?xml version="1.0" encoding="utf-8"?>
<sst xmlns="http://schemas.openxmlformats.org/spreadsheetml/2006/main" count="301" uniqueCount="131">
  <si>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</si>
  <si>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</si>
  <si>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</si>
  <si>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</si>
  <si>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</si>
  <si>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</si>
  <si>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</si>
  <si>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</si>
  <si>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</si>
  <si>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</si>
  <si>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</si>
  <si>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</si>
  <si>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</si>
  <si>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</si>
  <si>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</si>
  <si>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</si>
  <si>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</si>
  <si>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</si>
  <si>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</si>
  <si>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</si>
  <si>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</si>
  <si>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</si>
  <si>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</si>
  <si>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</si>
  <si>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</si>
  <si>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</si>
  <si>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</si>
  <si>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</si>
  <si>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</si>
  <si>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</si>
  <si>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</si>
  <si>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</si>
  <si>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</si>
  <si>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</si>
  <si>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</si>
  <si>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</si>
  <si>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</si>
  <si>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</si>
  <si>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</si>
  <si>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</si>
  <si>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</si>
  <si>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</si>
  <si>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</si>
  <si>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</si>
  <si>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</si>
  <si>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</si>
  <si>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</si>
  <si>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</si>
  <si>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</si>
  <si>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</si>
  <si>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</si>
  <si>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</si>
  <si>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</si>
  <si>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</si>
  <si>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</si>
  <si>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</si>
  <si>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</si>
  <si>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</si>
  <si>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</si>
  <si>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</si>
  <si>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</si>
  <si>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</si>
  <si>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</si>
  <si>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Siembra manual</t>
  </si>
  <si>
    <t>Cosecha</t>
  </si>
  <si>
    <t>SEMILLAS</t>
  </si>
  <si>
    <t>Super Fosfato Triple</t>
  </si>
  <si>
    <t>INSECTICIDA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</si>
  <si>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</si>
  <si>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</si>
  <si>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</si>
  <si>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</si>
  <si>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</si>
  <si>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</si>
  <si>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</si>
  <si>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ESCENARIOS COSTO UNITARIO  ($/kg)</t>
  </si>
  <si>
    <t>heladas/sequia</t>
  </si>
  <si>
    <t>ARVEJA VERDE</t>
  </si>
  <si>
    <t>Perfected Freezer</t>
  </si>
  <si>
    <t>nov-dic.</t>
  </si>
  <si>
    <t>FERIAS - VENTA PREDIO</t>
  </si>
  <si>
    <t>Aplicación herbicida Barbecho químico</t>
  </si>
  <si>
    <t>J/H</t>
  </si>
  <si>
    <t>SEPTIEMBRE</t>
  </si>
  <si>
    <t>NOVIEMBRE-FEBRERO</t>
  </si>
  <si>
    <t>NOVIEMBRE</t>
  </si>
  <si>
    <t>Aplic. Herbicida post emergencia</t>
  </si>
  <si>
    <t>DICIEMBRE</t>
  </si>
  <si>
    <t>Siembra</t>
  </si>
  <si>
    <t>J/A</t>
  </si>
  <si>
    <t>Aradura - tractor</t>
  </si>
  <si>
    <t>Rastraje - tractor</t>
  </si>
  <si>
    <t>Arvejas</t>
  </si>
  <si>
    <t>Kilo</t>
  </si>
  <si>
    <t>HERBICIDA</t>
  </si>
  <si>
    <t>Rango</t>
  </si>
  <si>
    <t>Litro</t>
  </si>
  <si>
    <t>Basagran</t>
  </si>
  <si>
    <t xml:space="preserve">Anagran plus </t>
  </si>
  <si>
    <t>sobre 125 grs</t>
  </si>
  <si>
    <t>ENERO-FEBRERO</t>
  </si>
  <si>
    <t>RENDIMIENTO (kg/Há.)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</si>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</sst>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317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49" fontId="4" fillId="2" borderId="5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>
      <alignment horizontal="left" wrapText="1"/>
    </xf>
    <xf numFmtId="49" fontId="4" fillId="2" borderId="59" xfId="0" applyNumberFormat="1" applyFont="1" applyFill="1" applyBorder="1" applyAlignment="1">
      <alignment wrapText="1"/>
    </xf>
    <xf numFmtId="0" fontId="4" fillId="2" borderId="19" xfId="0" applyFont="1" applyFill="1" applyBorder="1" applyAlignment="1"/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Font="1" applyAlignment="1"/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wrapText="1"/>
    </xf>
    <xf numFmtId="0" fontId="4" fillId="2" borderId="73" xfId="0" applyFont="1" applyFill="1" applyBorder="1" applyAlignment="1"/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9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3" fontId="4" fillId="2" borderId="76" xfId="0" applyNumberFormat="1" applyFont="1" applyFill="1" applyBorder="1" applyAlignment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49" fontId="29" fillId="3" borderId="11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30" fillId="0" borderId="59" xfId="1" applyFont="1" applyBorder="1" applyAlignment="1">
      <alignment horizontal="left" vertical="center" wrapText="1"/>
    </xf>
    <xf numFmtId="0" fontId="30" fillId="0" borderId="59" xfId="1" applyFont="1" applyBorder="1" applyAlignment="1">
      <alignment horizontal="center"/>
    </xf>
    <xf numFmtId="3" fontId="30" fillId="0" borderId="59" xfId="1" applyNumberFormat="1" applyFont="1" applyBorder="1"/>
    <xf numFmtId="0" fontId="30" fillId="0" borderId="59" xfId="1" applyFont="1" applyFill="1" applyBorder="1"/>
    <xf numFmtId="0" fontId="31" fillId="0" borderId="59" xfId="0" applyFont="1" applyBorder="1" applyAlignment="1">
      <alignment horizontal="left"/>
    </xf>
    <xf numFmtId="0" fontId="30" fillId="0" borderId="59" xfId="1" applyFont="1" applyFill="1" applyBorder="1" applyAlignment="1">
      <alignment wrapText="1"/>
    </xf>
    <xf numFmtId="0" fontId="30" fillId="0" borderId="59" xfId="0" applyFont="1" applyBorder="1" applyAlignment="1">
      <alignment horizontal="center"/>
    </xf>
    <xf numFmtId="169" fontId="30" fillId="0" borderId="59" xfId="0" applyNumberFormat="1" applyFont="1" applyBorder="1"/>
    <xf numFmtId="0" fontId="30" fillId="0" borderId="59" xfId="1" applyFont="1" applyBorder="1" applyAlignment="1">
      <alignment horizontal="right"/>
    </xf>
    <xf numFmtId="0" fontId="31" fillId="0" borderId="59" xfId="0" applyFont="1" applyBorder="1" applyAlignment="1">
      <alignment horizontal="right"/>
    </xf>
    <xf numFmtId="0" fontId="31" fillId="0" borderId="59" xfId="0" applyFont="1" applyBorder="1"/>
    <xf numFmtId="0" fontId="30" fillId="0" borderId="59" xfId="1" applyFont="1" applyBorder="1"/>
    <xf numFmtId="169" fontId="7" fillId="3" borderId="70" xfId="0" applyNumberFormat="1" applyFont="1" applyFill="1" applyBorder="1" applyAlignment="1">
      <alignment vertical="center"/>
    </xf>
    <xf numFmtId="169" fontId="30" fillId="0" borderId="59" xfId="1" applyNumberFormat="1" applyFont="1" applyBorder="1" applyAlignment="1">
      <alignment horizontal="right"/>
    </xf>
    <xf numFmtId="0" fontId="32" fillId="0" borderId="59" xfId="1" applyFont="1" applyBorder="1"/>
    <xf numFmtId="0" fontId="32" fillId="0" borderId="59" xfId="0" applyFont="1" applyBorder="1"/>
    <xf numFmtId="0" fontId="33" fillId="0" borderId="59" xfId="0" applyFont="1" applyBorder="1"/>
    <xf numFmtId="0" fontId="30" fillId="0" borderId="59" xfId="1" applyFont="1" applyBorder="1" applyAlignment="1">
      <alignment wrapText="1"/>
    </xf>
    <xf numFmtId="0" fontId="30" fillId="0" borderId="59" xfId="1" applyFont="1" applyBorder="1" applyAlignment="1">
      <alignment horizontal="center" wrapText="1"/>
    </xf>
    <xf numFmtId="3" fontId="30" fillId="0" borderId="59" xfId="1" applyNumberFormat="1" applyFont="1" applyBorder="1" applyAlignment="1">
      <alignment wrapText="1"/>
    </xf>
    <xf numFmtId="169" fontId="30" fillId="10" borderId="59" xfId="0" applyNumberFormat="1" applyFont="1" applyFill="1" applyBorder="1"/>
    <xf numFmtId="0" fontId="30" fillId="0" borderId="59" xfId="1" applyFont="1" applyBorder="1" applyAlignment="1">
      <alignment horizontal="right" wrapText="1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29" fillId="5" borderId="19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169" fontId="34" fillId="2" borderId="5" xfId="0" applyNumberFormat="1" applyFont="1" applyFill="1" applyBorder="1" applyAlignment="1">
      <alignment vertical="center"/>
    </xf>
    <xf numFmtId="14" fontId="4" fillId="2" borderId="59" xfId="0" applyNumberFormat="1" applyFont="1" applyFill="1" applyBorder="1" applyAlignment="1">
      <alignment horizontal="right"/>
    </xf>
    <xf numFmtId="49" fontId="29" fillId="3" borderId="19" xfId="0" applyNumberFormat="1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1</xdr:row>
      <xdr:rowOff>0</xdr:rowOff>
    </xdr:from>
    <xdr:to>
      <xdr:col>7</xdr:col>
      <xdr:colOff>19050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161925"/>
          <a:ext cx="6315077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0"/>
  <sheetViews>
    <sheetView tabSelected="1" topLeftCell="A29" workbookViewId="0">
      <selection activeCell="L36" sqref="L36"/>
    </sheetView>
  </sheetViews>
  <sheetFormatPr baseColWidth="10" defaultRowHeight="12.75" x14ac:dyDescent="0.25"/>
  <cols>
    <col min="1" max="1" width="11.42578125" style="196"/>
    <col min="2" max="2" width="18.140625" style="196" customWidth="1"/>
    <col min="3" max="3" width="17.85546875" style="196" customWidth="1"/>
    <col min="4" max="4" width="11.42578125" style="196"/>
    <col min="5" max="5" width="16.42578125" style="196" customWidth="1"/>
    <col min="6" max="6" width="13.85546875" style="196" customWidth="1"/>
    <col min="7" max="7" width="16.7109375" style="196" customWidth="1"/>
    <col min="8" max="16384" width="11.42578125" style="196"/>
  </cols>
  <sheetData>
    <row r="1" spans="2:7" x14ac:dyDescent="0.25">
      <c r="B1" s="195"/>
      <c r="C1" s="195"/>
      <c r="D1" s="195"/>
      <c r="E1" s="195"/>
      <c r="F1" s="195"/>
      <c r="G1" s="195"/>
    </row>
    <row r="2" spans="2:7" x14ac:dyDescent="0.25">
      <c r="B2" s="195"/>
      <c r="C2" s="195"/>
      <c r="D2" s="195"/>
      <c r="E2" s="195"/>
      <c r="F2" s="195"/>
      <c r="G2" s="195"/>
    </row>
    <row r="3" spans="2:7" x14ac:dyDescent="0.25">
      <c r="B3" s="195"/>
      <c r="C3" s="195"/>
      <c r="D3" s="195"/>
      <c r="E3" s="195"/>
      <c r="F3" s="195"/>
      <c r="G3" s="195"/>
    </row>
    <row r="4" spans="2:7" x14ac:dyDescent="0.25">
      <c r="B4" s="195"/>
      <c r="C4" s="195"/>
      <c r="D4" s="195"/>
      <c r="E4" s="195"/>
      <c r="F4" s="195"/>
      <c r="G4" s="195"/>
    </row>
    <row r="5" spans="2:7" x14ac:dyDescent="0.25">
      <c r="B5" s="195"/>
      <c r="C5" s="195"/>
      <c r="D5" s="195"/>
      <c r="E5" s="195"/>
      <c r="F5" s="195"/>
      <c r="G5" s="195"/>
    </row>
    <row r="6" spans="2:7" x14ac:dyDescent="0.25">
      <c r="B6" s="195"/>
      <c r="C6" s="195"/>
      <c r="D6" s="195"/>
      <c r="E6" s="195"/>
      <c r="F6" s="195"/>
      <c r="G6" s="195"/>
    </row>
    <row r="7" spans="2:7" x14ac:dyDescent="0.25">
      <c r="B7" s="195"/>
      <c r="C7" s="195"/>
      <c r="D7" s="195"/>
      <c r="E7" s="195"/>
      <c r="F7" s="195"/>
      <c r="G7" s="195"/>
    </row>
    <row r="8" spans="2:7" x14ac:dyDescent="0.25">
      <c r="B8" s="197"/>
      <c r="C8" s="197"/>
      <c r="D8" s="195"/>
      <c r="E8" s="197"/>
      <c r="F8" s="197"/>
      <c r="G8" s="197"/>
    </row>
    <row r="9" spans="2:7" x14ac:dyDescent="0.25">
      <c r="B9" s="178"/>
      <c r="C9" s="178"/>
      <c r="D9" s="199"/>
      <c r="E9" s="178"/>
      <c r="F9" s="178"/>
      <c r="G9" s="178"/>
    </row>
    <row r="10" spans="2:7" x14ac:dyDescent="0.25">
      <c r="B10" s="198" t="s">
        <v>0</v>
      </c>
      <c r="C10" s="181" t="s">
        <v>77</v>
      </c>
      <c r="D10" s="199"/>
      <c r="E10" s="301" t="s">
        <v>101</v>
      </c>
      <c r="F10" s="302"/>
      <c r="G10" s="184">
        <v>7500</v>
      </c>
    </row>
    <row r="11" spans="2:7" x14ac:dyDescent="0.25">
      <c r="B11" s="175" t="s">
        <v>1</v>
      </c>
      <c r="C11" s="185" t="s">
        <v>78</v>
      </c>
      <c r="D11" s="199"/>
      <c r="E11" s="303" t="s">
        <v>2</v>
      </c>
      <c r="F11" s="304"/>
      <c r="G11" s="183" t="s">
        <v>79</v>
      </c>
    </row>
    <row r="12" spans="2:7" x14ac:dyDescent="0.25">
      <c r="B12" s="175" t="s">
        <v>3</v>
      </c>
      <c r="C12" s="181" t="s">
        <v>4</v>
      </c>
      <c r="D12" s="199"/>
      <c r="E12" s="303" t="s">
        <v>129</v>
      </c>
      <c r="F12" s="304"/>
      <c r="G12" s="181">
        <v>750</v>
      </c>
    </row>
    <row r="13" spans="2:7" x14ac:dyDescent="0.25">
      <c r="B13" s="175" t="s">
        <v>6</v>
      </c>
      <c r="C13" s="181" t="str">
        <f>'[1]Acelga crespa'!$C$9</f>
        <v>BIO BIO</v>
      </c>
      <c r="D13" s="199"/>
      <c r="E13" s="179" t="s">
        <v>7</v>
      </c>
      <c r="F13" s="180"/>
      <c r="G13" s="184">
        <f>G10*G12</f>
        <v>5625000</v>
      </c>
    </row>
    <row r="14" spans="2:7" ht="15" customHeight="1" x14ac:dyDescent="0.25">
      <c r="B14" s="176" t="s">
        <v>8</v>
      </c>
      <c r="C14" s="182" t="str">
        <f>'[1]Acelga crespa'!$C$10</f>
        <v>CONCEPCION</v>
      </c>
      <c r="D14" s="199"/>
      <c r="E14" s="303" t="s">
        <v>9</v>
      </c>
      <c r="F14" s="304"/>
      <c r="G14" s="183" t="s">
        <v>80</v>
      </c>
    </row>
    <row r="15" spans="2:7" x14ac:dyDescent="0.25">
      <c r="B15" s="175" t="s">
        <v>10</v>
      </c>
      <c r="C15" s="182" t="s">
        <v>61</v>
      </c>
      <c r="D15" s="199"/>
      <c r="E15" s="303" t="s">
        <v>11</v>
      </c>
      <c r="F15" s="304"/>
      <c r="G15" s="183" t="s">
        <v>79</v>
      </c>
    </row>
    <row r="16" spans="2:7" x14ac:dyDescent="0.25">
      <c r="B16" s="177" t="s">
        <v>12</v>
      </c>
      <c r="C16" s="296">
        <v>44727</v>
      </c>
      <c r="D16" s="199"/>
      <c r="E16" s="305" t="s">
        <v>13</v>
      </c>
      <c r="F16" s="306"/>
      <c r="G16" s="183" t="s">
        <v>76</v>
      </c>
    </row>
    <row r="17" spans="2:7" x14ac:dyDescent="0.25">
      <c r="B17" s="200"/>
      <c r="C17" s="201"/>
      <c r="D17" s="197"/>
      <c r="E17" s="202"/>
      <c r="F17" s="202"/>
      <c r="G17" s="203"/>
    </row>
    <row r="18" spans="2:7" x14ac:dyDescent="0.25">
      <c r="B18" s="297" t="s">
        <v>14</v>
      </c>
      <c r="C18" s="298"/>
      <c r="D18" s="298"/>
      <c r="E18" s="298"/>
      <c r="F18" s="298"/>
      <c r="G18" s="298"/>
    </row>
    <row r="19" spans="2:7" x14ac:dyDescent="0.25">
      <c r="B19" s="204"/>
      <c r="C19" s="205"/>
      <c r="D19" s="205"/>
      <c r="E19" s="205"/>
      <c r="F19" s="206"/>
      <c r="G19" s="206"/>
    </row>
    <row r="20" spans="2:7" x14ac:dyDescent="0.25">
      <c r="B20" s="207" t="s">
        <v>15</v>
      </c>
      <c r="C20" s="208"/>
      <c r="D20" s="209"/>
      <c r="E20" s="209"/>
      <c r="F20" s="209"/>
      <c r="G20" s="209"/>
    </row>
    <row r="21" spans="2:7" x14ac:dyDescent="0.25">
      <c r="B21" s="210" t="s">
        <v>16</v>
      </c>
      <c r="C21" s="210" t="s">
        <v>17</v>
      </c>
      <c r="D21" s="210" t="s">
        <v>18</v>
      </c>
      <c r="E21" s="210" t="s">
        <v>19</v>
      </c>
      <c r="F21" s="210" t="s">
        <v>20</v>
      </c>
      <c r="G21" s="210" t="s">
        <v>21</v>
      </c>
    </row>
    <row r="22" spans="2:7" ht="25.5" x14ac:dyDescent="0.25">
      <c r="B22" s="264" t="s">
        <v>81</v>
      </c>
      <c r="C22" s="265" t="s">
        <v>82</v>
      </c>
      <c r="D22" s="272">
        <v>0.5</v>
      </c>
      <c r="E22" s="265" t="s">
        <v>83</v>
      </c>
      <c r="F22" s="266">
        <v>30000</v>
      </c>
      <c r="G22" s="271">
        <f t="shared" ref="G22:G26" si="0">F22*D22</f>
        <v>15000</v>
      </c>
    </row>
    <row r="23" spans="2:7" x14ac:dyDescent="0.25">
      <c r="B23" s="267" t="s">
        <v>62</v>
      </c>
      <c r="C23" s="265" t="s">
        <v>82</v>
      </c>
      <c r="D23" s="272">
        <v>10</v>
      </c>
      <c r="E23" s="265" t="s">
        <v>84</v>
      </c>
      <c r="F23" s="266">
        <v>30000</v>
      </c>
      <c r="G23" s="271">
        <f t="shared" si="0"/>
        <v>300000</v>
      </c>
    </row>
    <row r="24" spans="2:7" x14ac:dyDescent="0.25">
      <c r="B24" s="268" t="s">
        <v>63</v>
      </c>
      <c r="C24" s="265" t="s">
        <v>82</v>
      </c>
      <c r="D24" s="272">
        <v>6</v>
      </c>
      <c r="E24" s="265" t="s">
        <v>85</v>
      </c>
      <c r="F24" s="266">
        <v>30000</v>
      </c>
      <c r="G24" s="271">
        <f t="shared" si="0"/>
        <v>180000</v>
      </c>
    </row>
    <row r="25" spans="2:7" ht="25.5" x14ac:dyDescent="0.25">
      <c r="B25" s="269" t="s">
        <v>86</v>
      </c>
      <c r="C25" s="265" t="s">
        <v>82</v>
      </c>
      <c r="D25" s="272">
        <v>1</v>
      </c>
      <c r="E25" s="265" t="s">
        <v>85</v>
      </c>
      <c r="F25" s="266">
        <v>30000</v>
      </c>
      <c r="G25" s="271">
        <f t="shared" si="0"/>
        <v>30000</v>
      </c>
    </row>
    <row r="26" spans="2:7" x14ac:dyDescent="0.25">
      <c r="B26" s="268" t="s">
        <v>64</v>
      </c>
      <c r="C26" s="270" t="s">
        <v>82</v>
      </c>
      <c r="D26" s="273">
        <v>20</v>
      </c>
      <c r="E26" s="270" t="s">
        <v>87</v>
      </c>
      <c r="F26" s="266">
        <v>30000</v>
      </c>
      <c r="G26" s="271">
        <f t="shared" si="0"/>
        <v>600000</v>
      </c>
    </row>
    <row r="27" spans="2:7" x14ac:dyDescent="0.25">
      <c r="B27" s="186" t="s">
        <v>22</v>
      </c>
      <c r="C27" s="187"/>
      <c r="D27" s="187"/>
      <c r="E27" s="187"/>
      <c r="F27" s="188"/>
      <c r="G27" s="189">
        <f>SUM(G22:G26)</f>
        <v>1125000</v>
      </c>
    </row>
    <row r="28" spans="2:7" x14ac:dyDescent="0.25">
      <c r="B28" s="204"/>
      <c r="C28" s="206"/>
      <c r="D28" s="206"/>
      <c r="E28" s="206"/>
      <c r="F28" s="211"/>
      <c r="G28" s="211"/>
    </row>
    <row r="29" spans="2:7" x14ac:dyDescent="0.25">
      <c r="B29" s="212" t="s">
        <v>23</v>
      </c>
      <c r="C29" s="213"/>
      <c r="D29" s="214"/>
      <c r="E29" s="214"/>
      <c r="F29" s="215"/>
      <c r="G29" s="215"/>
    </row>
    <row r="30" spans="2:7" x14ac:dyDescent="0.25">
      <c r="B30" s="216" t="s">
        <v>16</v>
      </c>
      <c r="C30" s="217" t="s">
        <v>17</v>
      </c>
      <c r="D30" s="217" t="s">
        <v>18</v>
      </c>
      <c r="E30" s="216" t="s">
        <v>19</v>
      </c>
      <c r="F30" s="217" t="s">
        <v>20</v>
      </c>
      <c r="G30" s="216" t="s">
        <v>21</v>
      </c>
    </row>
    <row r="31" spans="2:7" x14ac:dyDescent="0.25">
      <c r="B31" s="274" t="s">
        <v>88</v>
      </c>
      <c r="C31" s="265" t="s">
        <v>89</v>
      </c>
      <c r="D31" s="272">
        <v>1.5</v>
      </c>
      <c r="E31" s="265" t="s">
        <v>85</v>
      </c>
      <c r="F31" s="266">
        <v>40000</v>
      </c>
      <c r="G31" s="271">
        <f t="shared" ref="G31:G32" si="1">F31*D31</f>
        <v>60000</v>
      </c>
    </row>
    <row r="32" spans="2:7" x14ac:dyDescent="0.25">
      <c r="B32" s="274" t="s">
        <v>64</v>
      </c>
      <c r="C32" s="265" t="s">
        <v>89</v>
      </c>
      <c r="D32" s="272">
        <v>2</v>
      </c>
      <c r="E32" s="265" t="s">
        <v>87</v>
      </c>
      <c r="F32" s="266">
        <v>40000</v>
      </c>
      <c r="G32" s="271">
        <f t="shared" si="1"/>
        <v>80000</v>
      </c>
    </row>
    <row r="33" spans="2:7" x14ac:dyDescent="0.25">
      <c r="B33" s="190" t="s">
        <v>24</v>
      </c>
      <c r="C33" s="191"/>
      <c r="D33" s="191"/>
      <c r="E33" s="191"/>
      <c r="F33" s="192"/>
      <c r="G33" s="276">
        <f>G31</f>
        <v>60000</v>
      </c>
    </row>
    <row r="34" spans="2:7" x14ac:dyDescent="0.25">
      <c r="B34" s="218"/>
      <c r="C34" s="219"/>
      <c r="D34" s="219"/>
      <c r="E34" s="219"/>
      <c r="F34" s="220"/>
      <c r="G34" s="220"/>
    </row>
    <row r="35" spans="2:7" x14ac:dyDescent="0.25">
      <c r="B35" s="212" t="s">
        <v>25</v>
      </c>
      <c r="C35" s="213"/>
      <c r="D35" s="214"/>
      <c r="E35" s="214"/>
      <c r="F35" s="215"/>
      <c r="G35" s="215"/>
    </row>
    <row r="36" spans="2:7" x14ac:dyDescent="0.25">
      <c r="B36" s="216" t="s">
        <v>16</v>
      </c>
      <c r="C36" s="216" t="s">
        <v>17</v>
      </c>
      <c r="D36" s="216" t="s">
        <v>18</v>
      </c>
      <c r="E36" s="216" t="s">
        <v>19</v>
      </c>
      <c r="F36" s="217" t="s">
        <v>20</v>
      </c>
      <c r="G36" s="216" t="s">
        <v>21</v>
      </c>
    </row>
    <row r="37" spans="2:7" x14ac:dyDescent="0.25">
      <c r="B37" s="267" t="s">
        <v>90</v>
      </c>
      <c r="C37" s="265" t="s">
        <v>130</v>
      </c>
      <c r="D37" s="272">
        <v>0.1875</v>
      </c>
      <c r="E37" s="265" t="s">
        <v>83</v>
      </c>
      <c r="F37" s="266">
        <v>360000</v>
      </c>
      <c r="G37" s="277">
        <f>D37*F37</f>
        <v>67500</v>
      </c>
    </row>
    <row r="38" spans="2:7" x14ac:dyDescent="0.25">
      <c r="B38" s="267" t="s">
        <v>91</v>
      </c>
      <c r="C38" s="265" t="s">
        <v>130</v>
      </c>
      <c r="D38" s="272">
        <v>0.25</v>
      </c>
      <c r="E38" s="265" t="s">
        <v>83</v>
      </c>
      <c r="F38" s="266">
        <v>360000</v>
      </c>
      <c r="G38" s="277">
        <f>D38*F38</f>
        <v>90000</v>
      </c>
    </row>
    <row r="39" spans="2:7" x14ac:dyDescent="0.25">
      <c r="B39" s="190" t="s">
        <v>27</v>
      </c>
      <c r="C39" s="191"/>
      <c r="D39" s="191"/>
      <c r="E39" s="191"/>
      <c r="F39" s="192"/>
      <c r="G39" s="193">
        <f>SUM(G37:G38)</f>
        <v>157500</v>
      </c>
    </row>
    <row r="40" spans="2:7" x14ac:dyDescent="0.25">
      <c r="B40" s="218"/>
      <c r="C40" s="219"/>
      <c r="D40" s="219"/>
      <c r="E40" s="219"/>
      <c r="F40" s="220"/>
      <c r="G40" s="220"/>
    </row>
    <row r="41" spans="2:7" x14ac:dyDescent="0.25">
      <c r="B41" s="212" t="s">
        <v>28</v>
      </c>
      <c r="C41" s="213"/>
      <c r="D41" s="214"/>
      <c r="E41" s="214"/>
      <c r="F41" s="215"/>
      <c r="G41" s="215"/>
    </row>
    <row r="42" spans="2:7" ht="25.5" x14ac:dyDescent="0.25">
      <c r="B42" s="217" t="s">
        <v>29</v>
      </c>
      <c r="C42" s="217" t="s">
        <v>30</v>
      </c>
      <c r="D42" s="217" t="s">
        <v>31</v>
      </c>
      <c r="E42" s="217" t="s">
        <v>19</v>
      </c>
      <c r="F42" s="217" t="s">
        <v>20</v>
      </c>
      <c r="G42" s="217" t="s">
        <v>21</v>
      </c>
    </row>
    <row r="43" spans="2:7" x14ac:dyDescent="0.25">
      <c r="B43" s="278" t="s">
        <v>32</v>
      </c>
      <c r="C43" s="265"/>
      <c r="D43" s="272"/>
      <c r="E43" s="265"/>
      <c r="F43" s="266"/>
      <c r="G43" s="284"/>
    </row>
    <row r="44" spans="2:7" x14ac:dyDescent="0.25">
      <c r="B44" s="275" t="s">
        <v>92</v>
      </c>
      <c r="C44" s="265" t="s">
        <v>93</v>
      </c>
      <c r="D44" s="272">
        <v>120</v>
      </c>
      <c r="E44" s="265" t="s">
        <v>83</v>
      </c>
      <c r="F44" s="266">
        <v>3000</v>
      </c>
      <c r="G44" s="284">
        <f>F44*D44</f>
        <v>360000</v>
      </c>
    </row>
    <row r="45" spans="2:7" x14ac:dyDescent="0.25">
      <c r="B45" s="279" t="s">
        <v>33</v>
      </c>
      <c r="C45" s="265"/>
      <c r="D45" s="272"/>
      <c r="E45" s="265"/>
      <c r="F45" s="266"/>
      <c r="G45" s="284"/>
    </row>
    <row r="46" spans="2:7" x14ac:dyDescent="0.25">
      <c r="B46" s="275" t="s">
        <v>66</v>
      </c>
      <c r="C46" s="265" t="s">
        <v>93</v>
      </c>
      <c r="D46" s="272">
        <v>120</v>
      </c>
      <c r="E46" s="265" t="s">
        <v>83</v>
      </c>
      <c r="F46" s="266">
        <v>290</v>
      </c>
      <c r="G46" s="284">
        <f>F46*D46</f>
        <v>34800</v>
      </c>
    </row>
    <row r="47" spans="2:7" x14ac:dyDescent="0.25">
      <c r="B47" s="280" t="s">
        <v>94</v>
      </c>
      <c r="C47" s="265"/>
      <c r="D47" s="272"/>
      <c r="E47" s="265"/>
      <c r="F47" s="266"/>
      <c r="G47" s="284"/>
    </row>
    <row r="48" spans="2:7" x14ac:dyDescent="0.25">
      <c r="B48" s="275" t="s">
        <v>95</v>
      </c>
      <c r="C48" s="265" t="s">
        <v>96</v>
      </c>
      <c r="D48" s="272">
        <v>2</v>
      </c>
      <c r="E48" s="265" t="s">
        <v>83</v>
      </c>
      <c r="F48" s="266">
        <v>10500</v>
      </c>
      <c r="G48" s="284">
        <f t="shared" ref="G48:G53" si="2">F48*D48</f>
        <v>21000</v>
      </c>
    </row>
    <row r="49" spans="2:7" x14ac:dyDescent="0.25">
      <c r="B49" s="275" t="s">
        <v>97</v>
      </c>
      <c r="C49" s="265" t="s">
        <v>96</v>
      </c>
      <c r="D49" s="272">
        <v>2</v>
      </c>
      <c r="E49" s="265" t="s">
        <v>85</v>
      </c>
      <c r="F49" s="266">
        <v>25500</v>
      </c>
      <c r="G49" s="284">
        <f>F49*D49</f>
        <v>51000</v>
      </c>
    </row>
    <row r="50" spans="2:7" x14ac:dyDescent="0.25">
      <c r="B50" s="278" t="s">
        <v>67</v>
      </c>
      <c r="C50" s="265"/>
      <c r="D50" s="272"/>
      <c r="E50" s="265"/>
      <c r="F50" s="266"/>
      <c r="G50" s="284"/>
    </row>
    <row r="51" spans="2:7" x14ac:dyDescent="0.25">
      <c r="B51" s="281" t="s">
        <v>98</v>
      </c>
      <c r="C51" s="282" t="s">
        <v>99</v>
      </c>
      <c r="D51" s="285">
        <v>1</v>
      </c>
      <c r="E51" s="282" t="s">
        <v>83</v>
      </c>
      <c r="F51" s="283">
        <v>3350</v>
      </c>
      <c r="G51" s="284">
        <f t="shared" si="2"/>
        <v>3350</v>
      </c>
    </row>
    <row r="52" spans="2:7" x14ac:dyDescent="0.25">
      <c r="B52" s="279" t="s">
        <v>35</v>
      </c>
      <c r="C52" s="265"/>
      <c r="D52" s="272"/>
      <c r="E52" s="265"/>
      <c r="F52" s="266"/>
      <c r="G52" s="284"/>
    </row>
    <row r="53" spans="2:7" x14ac:dyDescent="0.25">
      <c r="B53" s="275" t="s">
        <v>71</v>
      </c>
      <c r="C53" s="265" t="s">
        <v>17</v>
      </c>
      <c r="D53" s="272">
        <v>300</v>
      </c>
      <c r="E53" s="265" t="s">
        <v>100</v>
      </c>
      <c r="F53" s="266">
        <v>270</v>
      </c>
      <c r="G53" s="284">
        <f t="shared" si="2"/>
        <v>81000</v>
      </c>
    </row>
    <row r="54" spans="2:7" x14ac:dyDescent="0.25">
      <c r="B54" s="190" t="s">
        <v>34</v>
      </c>
      <c r="C54" s="191"/>
      <c r="D54" s="191"/>
      <c r="E54" s="191"/>
      <c r="F54" s="192"/>
      <c r="G54" s="193">
        <f>SUM(G43:G53)</f>
        <v>551150</v>
      </c>
    </row>
    <row r="55" spans="2:7" x14ac:dyDescent="0.25">
      <c r="B55" s="218"/>
      <c r="C55" s="219"/>
      <c r="D55" s="219"/>
      <c r="E55" s="221"/>
      <c r="F55" s="220"/>
      <c r="G55" s="220"/>
    </row>
    <row r="56" spans="2:7" x14ac:dyDescent="0.25">
      <c r="B56" s="212" t="s">
        <v>35</v>
      </c>
      <c r="C56" s="213"/>
      <c r="D56" s="214"/>
      <c r="E56" s="214"/>
      <c r="F56" s="215"/>
      <c r="G56" s="215"/>
    </row>
    <row r="57" spans="2:7" ht="25.5" x14ac:dyDescent="0.25">
      <c r="B57" s="222" t="s">
        <v>36</v>
      </c>
      <c r="C57" s="223" t="s">
        <v>30</v>
      </c>
      <c r="D57" s="223" t="s">
        <v>31</v>
      </c>
      <c r="E57" s="222" t="s">
        <v>19</v>
      </c>
      <c r="F57" s="223" t="s">
        <v>20</v>
      </c>
      <c r="G57" s="222" t="s">
        <v>21</v>
      </c>
    </row>
    <row r="58" spans="2:7" x14ac:dyDescent="0.25">
      <c r="B58" s="174"/>
      <c r="C58" s="39"/>
      <c r="D58" s="40"/>
      <c r="E58" s="20"/>
      <c r="F58" s="46"/>
      <c r="G58" s="40">
        <f>D58*F58</f>
        <v>0</v>
      </c>
    </row>
    <row r="59" spans="2:7" x14ac:dyDescent="0.25">
      <c r="B59" s="224" t="s">
        <v>37</v>
      </c>
      <c r="C59" s="225"/>
      <c r="D59" s="225"/>
      <c r="E59" s="225"/>
      <c r="F59" s="226"/>
      <c r="G59" s="227">
        <f>SUM(G58)</f>
        <v>0</v>
      </c>
    </row>
    <row r="60" spans="2:7" x14ac:dyDescent="0.25">
      <c r="B60" s="228"/>
      <c r="C60" s="228"/>
      <c r="D60" s="228"/>
      <c r="E60" s="228"/>
      <c r="F60" s="229"/>
      <c r="G60" s="229"/>
    </row>
    <row r="61" spans="2:7" x14ac:dyDescent="0.25">
      <c r="B61" s="288" t="s">
        <v>38</v>
      </c>
      <c r="C61" s="289"/>
      <c r="D61" s="289"/>
      <c r="E61" s="289"/>
      <c r="F61" s="289"/>
      <c r="G61" s="290">
        <f>G27+G33+G39+G54+G59</f>
        <v>1893650</v>
      </c>
    </row>
    <row r="62" spans="2:7" x14ac:dyDescent="0.25">
      <c r="B62" s="291" t="s">
        <v>39</v>
      </c>
      <c r="C62" s="292"/>
      <c r="D62" s="292"/>
      <c r="E62" s="292"/>
      <c r="F62" s="292"/>
      <c r="G62" s="293">
        <f>G61*0.05</f>
        <v>94682.5</v>
      </c>
    </row>
    <row r="63" spans="2:7" x14ac:dyDescent="0.25">
      <c r="B63" s="288" t="s">
        <v>40</v>
      </c>
      <c r="C63" s="289"/>
      <c r="D63" s="289"/>
      <c r="E63" s="289"/>
      <c r="F63" s="289"/>
      <c r="G63" s="290">
        <f>G62+G61</f>
        <v>1988332.5</v>
      </c>
    </row>
    <row r="64" spans="2:7" x14ac:dyDescent="0.25">
      <c r="B64" s="291" t="s">
        <v>41</v>
      </c>
      <c r="C64" s="292"/>
      <c r="D64" s="292"/>
      <c r="E64" s="292"/>
      <c r="F64" s="292"/>
      <c r="G64" s="293">
        <f>G13</f>
        <v>5625000</v>
      </c>
    </row>
    <row r="65" spans="2:7" x14ac:dyDescent="0.25">
      <c r="B65" s="288" t="s">
        <v>42</v>
      </c>
      <c r="C65" s="289"/>
      <c r="D65" s="289"/>
      <c r="E65" s="289"/>
      <c r="F65" s="289"/>
      <c r="G65" s="294">
        <f>G64-G63</f>
        <v>3636667.5</v>
      </c>
    </row>
    <row r="66" spans="2:7" x14ac:dyDescent="0.25">
      <c r="B66" s="230" t="s">
        <v>127</v>
      </c>
      <c r="C66" s="231"/>
      <c r="D66" s="231"/>
      <c r="E66" s="231"/>
      <c r="F66" s="231"/>
      <c r="G66" s="232"/>
    </row>
    <row r="67" spans="2:7" ht="13.5" thickBot="1" x14ac:dyDescent="0.3">
      <c r="B67" s="233"/>
      <c r="C67" s="231"/>
      <c r="D67" s="231"/>
      <c r="E67" s="231"/>
      <c r="F67" s="231"/>
      <c r="G67" s="232"/>
    </row>
    <row r="68" spans="2:7" x14ac:dyDescent="0.25">
      <c r="B68" s="234" t="s">
        <v>128</v>
      </c>
      <c r="C68" s="235"/>
      <c r="D68" s="235"/>
      <c r="E68" s="235"/>
      <c r="F68" s="236"/>
      <c r="G68" s="232"/>
    </row>
    <row r="69" spans="2:7" x14ac:dyDescent="0.25">
      <c r="B69" s="237" t="s">
        <v>45</v>
      </c>
      <c r="C69" s="178"/>
      <c r="D69" s="178"/>
      <c r="E69" s="178"/>
      <c r="F69" s="238"/>
      <c r="G69" s="232"/>
    </row>
    <row r="70" spans="2:7" x14ac:dyDescent="0.25">
      <c r="B70" s="237" t="s">
        <v>46</v>
      </c>
      <c r="C70" s="178"/>
      <c r="D70" s="178"/>
      <c r="E70" s="178"/>
      <c r="F70" s="238"/>
      <c r="G70" s="232"/>
    </row>
    <row r="71" spans="2:7" x14ac:dyDescent="0.25">
      <c r="B71" s="237" t="s">
        <v>47</v>
      </c>
      <c r="C71" s="178"/>
      <c r="D71" s="178"/>
      <c r="E71" s="178"/>
      <c r="F71" s="238"/>
      <c r="G71" s="232"/>
    </row>
    <row r="72" spans="2:7" x14ac:dyDescent="0.25">
      <c r="B72" s="237" t="s">
        <v>48</v>
      </c>
      <c r="C72" s="178"/>
      <c r="D72" s="178"/>
      <c r="E72" s="178"/>
      <c r="F72" s="238"/>
      <c r="G72" s="232"/>
    </row>
    <row r="73" spans="2:7" x14ac:dyDescent="0.25">
      <c r="B73" s="237" t="s">
        <v>49</v>
      </c>
      <c r="C73" s="178"/>
      <c r="D73" s="178"/>
      <c r="E73" s="178"/>
      <c r="F73" s="238"/>
      <c r="G73" s="232"/>
    </row>
    <row r="74" spans="2:7" ht="13.5" thickBot="1" x14ac:dyDescent="0.3">
      <c r="B74" s="239" t="s">
        <v>50</v>
      </c>
      <c r="C74" s="240"/>
      <c r="D74" s="240"/>
      <c r="E74" s="240"/>
      <c r="F74" s="241"/>
      <c r="G74" s="232"/>
    </row>
    <row r="75" spans="2:7" x14ac:dyDescent="0.25">
      <c r="B75" s="233"/>
      <c r="C75" s="178"/>
      <c r="D75" s="178"/>
      <c r="E75" s="178"/>
      <c r="F75" s="178"/>
      <c r="G75" s="232"/>
    </row>
    <row r="76" spans="2:7" ht="13.5" thickBot="1" x14ac:dyDescent="0.3">
      <c r="B76" s="299" t="s">
        <v>51</v>
      </c>
      <c r="C76" s="300"/>
      <c r="D76" s="242"/>
      <c r="E76" s="243"/>
      <c r="F76" s="243"/>
      <c r="G76" s="232"/>
    </row>
    <row r="77" spans="2:7" x14ac:dyDescent="0.25">
      <c r="B77" s="244" t="s">
        <v>36</v>
      </c>
      <c r="C77" s="245" t="s">
        <v>52</v>
      </c>
      <c r="D77" s="246" t="s">
        <v>53</v>
      </c>
      <c r="E77" s="243"/>
      <c r="F77" s="243"/>
      <c r="G77" s="232"/>
    </row>
    <row r="78" spans="2:7" x14ac:dyDescent="0.25">
      <c r="B78" s="247" t="s">
        <v>54</v>
      </c>
      <c r="C78" s="248">
        <f>G27</f>
        <v>1125000</v>
      </c>
      <c r="D78" s="249">
        <f>(C78/C84)</f>
        <v>0.56580074006736802</v>
      </c>
      <c r="E78" s="243"/>
      <c r="F78" s="243"/>
      <c r="G78" s="232"/>
    </row>
    <row r="79" spans="2:7" x14ac:dyDescent="0.25">
      <c r="B79" s="247" t="s">
        <v>55</v>
      </c>
      <c r="C79" s="295">
        <f>G31</f>
        <v>60000</v>
      </c>
      <c r="D79" s="249">
        <f>(C79/C84)</f>
        <v>3.0176039470259628E-2</v>
      </c>
      <c r="E79" s="243"/>
      <c r="F79" s="243"/>
      <c r="G79" s="232"/>
    </row>
    <row r="80" spans="2:7" x14ac:dyDescent="0.25">
      <c r="B80" s="247" t="s">
        <v>56</v>
      </c>
      <c r="C80" s="248">
        <f>G39</f>
        <v>157500</v>
      </c>
      <c r="D80" s="249">
        <f>(C80/C84)</f>
        <v>7.9212103609431525E-2</v>
      </c>
      <c r="E80" s="243"/>
      <c r="F80" s="243"/>
      <c r="G80" s="232"/>
    </row>
    <row r="81" spans="2:7" x14ac:dyDescent="0.25">
      <c r="B81" s="247" t="s">
        <v>29</v>
      </c>
      <c r="C81" s="248">
        <f>G54</f>
        <v>551150</v>
      </c>
      <c r="D81" s="249">
        <f>(C81/C84)</f>
        <v>0.27719206923389322</v>
      </c>
      <c r="E81" s="243"/>
      <c r="F81" s="243"/>
      <c r="G81" s="232"/>
    </row>
    <row r="82" spans="2:7" x14ac:dyDescent="0.25">
      <c r="B82" s="247" t="s">
        <v>57</v>
      </c>
      <c r="C82" s="250">
        <v>0</v>
      </c>
      <c r="D82" s="249">
        <f>(C82/C84)</f>
        <v>0</v>
      </c>
      <c r="E82" s="251"/>
      <c r="F82" s="251"/>
      <c r="G82" s="232"/>
    </row>
    <row r="83" spans="2:7" x14ac:dyDescent="0.25">
      <c r="B83" s="247" t="s">
        <v>58</v>
      </c>
      <c r="C83" s="250">
        <f>(C78+C79+C80+C81+C82)*0.05</f>
        <v>94682.5</v>
      </c>
      <c r="D83" s="249">
        <f>(C83/C84)</f>
        <v>4.7619047619047616E-2</v>
      </c>
      <c r="E83" s="251"/>
      <c r="F83" s="251"/>
      <c r="G83" s="232"/>
    </row>
    <row r="84" spans="2:7" ht="13.5" thickBot="1" x14ac:dyDescent="0.3">
      <c r="B84" s="252" t="s">
        <v>59</v>
      </c>
      <c r="C84" s="253">
        <f>SUM(C78:C83)</f>
        <v>1988332.5</v>
      </c>
      <c r="D84" s="254">
        <f>SUM(D78:D83)</f>
        <v>1</v>
      </c>
      <c r="E84" s="251"/>
      <c r="F84" s="251"/>
      <c r="G84" s="232"/>
    </row>
    <row r="85" spans="2:7" x14ac:dyDescent="0.25">
      <c r="B85" s="233"/>
      <c r="C85" s="231"/>
      <c r="D85" s="231"/>
      <c r="E85" s="231"/>
      <c r="F85" s="231"/>
      <c r="G85" s="232"/>
    </row>
    <row r="86" spans="2:7" x14ac:dyDescent="0.25">
      <c r="B86" s="194"/>
      <c r="C86" s="231"/>
      <c r="D86" s="231"/>
      <c r="E86" s="231"/>
      <c r="F86" s="231"/>
      <c r="G86" s="232"/>
    </row>
    <row r="87" spans="2:7" ht="13.5" thickBot="1" x14ac:dyDescent="0.3">
      <c r="B87" s="255"/>
      <c r="C87" s="256" t="s">
        <v>75</v>
      </c>
      <c r="D87" s="257"/>
      <c r="E87" s="258"/>
      <c r="F87" s="259"/>
      <c r="G87" s="232"/>
    </row>
    <row r="88" spans="2:7" x14ac:dyDescent="0.25">
      <c r="B88" s="260" t="s">
        <v>68</v>
      </c>
      <c r="C88" s="286">
        <v>7400</v>
      </c>
      <c r="D88" s="286">
        <v>7500</v>
      </c>
      <c r="E88" s="287">
        <v>7600</v>
      </c>
      <c r="F88" s="261"/>
      <c r="G88" s="262"/>
    </row>
    <row r="89" spans="2:7" ht="13.5" thickBot="1" x14ac:dyDescent="0.3">
      <c r="B89" s="252" t="s">
        <v>69</v>
      </c>
      <c r="C89" s="253">
        <f>(G63/C88)</f>
        <v>268.69358108108111</v>
      </c>
      <c r="D89" s="253">
        <f>(G63/D88)</f>
        <v>265.11099999999999</v>
      </c>
      <c r="E89" s="263">
        <f>(G63/E88)</f>
        <v>261.62269736842103</v>
      </c>
      <c r="F89" s="261"/>
      <c r="G89" s="262"/>
    </row>
    <row r="90" spans="2:7" x14ac:dyDescent="0.25">
      <c r="B90" s="230" t="s">
        <v>60</v>
      </c>
      <c r="C90" s="178"/>
      <c r="D90" s="178"/>
      <c r="E90" s="178"/>
      <c r="F90" s="178"/>
      <c r="G90" s="178"/>
    </row>
  </sheetData>
  <mergeCells count="8">
    <mergeCell ref="B18:G18"/>
    <mergeCell ref="B76:C76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10" t="s">
        <v>109</v>
      </c>
      <c r="C9" s="5"/>
      <c r="D9" s="311" t="s">
        <v>111</v>
      </c>
      <c r="E9" s="311"/>
      <c r="F9" s="116">
        <v>50</v>
      </c>
    </row>
    <row r="10" spans="1:6" ht="15" customHeight="1" x14ac:dyDescent="0.25">
      <c r="A10" s="6" t="s">
        <v>1</v>
      </c>
      <c r="B10" s="111" t="s">
        <v>110</v>
      </c>
      <c r="C10" s="7"/>
      <c r="D10" s="312" t="s">
        <v>2</v>
      </c>
      <c r="E10" s="313"/>
      <c r="F10" s="105" t="s">
        <v>104</v>
      </c>
    </row>
    <row r="11" spans="1:6" ht="27" customHeight="1" x14ac:dyDescent="0.25">
      <c r="A11" s="6" t="s">
        <v>3</v>
      </c>
      <c r="B11" s="111" t="s">
        <v>72</v>
      </c>
      <c r="C11" s="7"/>
      <c r="D11" s="314" t="s">
        <v>5</v>
      </c>
      <c r="E11" s="313"/>
      <c r="F11" s="117">
        <v>33000</v>
      </c>
    </row>
    <row r="12" spans="1:6" x14ac:dyDescent="0.25">
      <c r="A12" s="6" t="s">
        <v>6</v>
      </c>
      <c r="B12" s="111" t="s">
        <v>73</v>
      </c>
      <c r="C12" s="7"/>
      <c r="D12" s="135" t="s">
        <v>7</v>
      </c>
      <c r="E12" s="136"/>
      <c r="F12" s="117">
        <f>F9*F11</f>
        <v>1650000</v>
      </c>
    </row>
    <row r="13" spans="1:6" ht="25.5" x14ac:dyDescent="0.25">
      <c r="A13" s="6" t="s">
        <v>8</v>
      </c>
      <c r="B13" s="111" t="s">
        <v>74</v>
      </c>
      <c r="C13" s="7"/>
      <c r="D13" s="314" t="s">
        <v>9</v>
      </c>
      <c r="E13" s="313"/>
      <c r="F13" s="118" t="s">
        <v>112</v>
      </c>
    </row>
    <row r="14" spans="1:6" ht="25.5" x14ac:dyDescent="0.25">
      <c r="A14" s="6" t="s">
        <v>10</v>
      </c>
      <c r="B14" s="111" t="s">
        <v>107</v>
      </c>
      <c r="C14" s="7"/>
      <c r="D14" s="314" t="s">
        <v>11</v>
      </c>
      <c r="E14" s="313"/>
      <c r="F14" s="105" t="s">
        <v>113</v>
      </c>
    </row>
    <row r="15" spans="1:6" ht="26.25" thickBot="1" x14ac:dyDescent="0.3">
      <c r="A15" s="6" t="s">
        <v>12</v>
      </c>
      <c r="B15" s="141">
        <v>44531</v>
      </c>
      <c r="C15" s="7"/>
      <c r="D15" s="315" t="s">
        <v>13</v>
      </c>
      <c r="E15" s="316"/>
      <c r="F15" s="132" t="s">
        <v>126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7" t="s">
        <v>14</v>
      </c>
      <c r="B17" s="308"/>
      <c r="C17" s="308"/>
      <c r="D17" s="308"/>
      <c r="E17" s="308"/>
      <c r="F17" s="308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50" t="s">
        <v>114</v>
      </c>
      <c r="B21" s="112" t="s">
        <v>82</v>
      </c>
      <c r="C21" s="112">
        <v>0.5</v>
      </c>
      <c r="D21" s="112" t="s">
        <v>103</v>
      </c>
      <c r="E21" s="151">
        <v>30000</v>
      </c>
      <c r="F21" s="120">
        <f t="shared" ref="F21:F29" si="0">E21*C21</f>
        <v>15000</v>
      </c>
    </row>
    <row r="22" spans="1:6" ht="15.75" thickBot="1" x14ac:dyDescent="0.3">
      <c r="A22" s="138" t="s">
        <v>26</v>
      </c>
      <c r="B22" s="114" t="s">
        <v>82</v>
      </c>
      <c r="C22" s="114">
        <v>0.5</v>
      </c>
      <c r="D22" s="114" t="s">
        <v>103</v>
      </c>
      <c r="E22" s="151">
        <v>30000</v>
      </c>
      <c r="F22" s="106">
        <f t="shared" si="0"/>
        <v>15000</v>
      </c>
    </row>
    <row r="23" spans="1:6" ht="15.75" thickBot="1" x14ac:dyDescent="0.3">
      <c r="A23" s="113" t="s">
        <v>70</v>
      </c>
      <c r="B23" s="114" t="s">
        <v>82</v>
      </c>
      <c r="C23" s="114">
        <v>0.5</v>
      </c>
      <c r="D23" s="114" t="s">
        <v>115</v>
      </c>
      <c r="E23" s="151">
        <v>30000</v>
      </c>
      <c r="F23" s="106">
        <f t="shared" si="0"/>
        <v>15000</v>
      </c>
    </row>
    <row r="24" spans="1:6" ht="15.75" thickBot="1" x14ac:dyDescent="0.3">
      <c r="A24" s="113" t="s">
        <v>88</v>
      </c>
      <c r="B24" s="114" t="s">
        <v>82</v>
      </c>
      <c r="C24" s="114">
        <v>0.5</v>
      </c>
      <c r="D24" s="114" t="s">
        <v>115</v>
      </c>
      <c r="E24" s="151">
        <v>30000</v>
      </c>
      <c r="F24" s="106">
        <f t="shared" si="0"/>
        <v>15000</v>
      </c>
    </row>
    <row r="25" spans="1:6" ht="27.75" thickBot="1" x14ac:dyDescent="0.3">
      <c r="A25" s="152" t="s">
        <v>116</v>
      </c>
      <c r="B25" s="114" t="s">
        <v>82</v>
      </c>
      <c r="C25" s="114">
        <v>0.75</v>
      </c>
      <c r="D25" s="114" t="s">
        <v>115</v>
      </c>
      <c r="E25" s="151">
        <v>30000</v>
      </c>
      <c r="F25" s="106">
        <f t="shared" si="0"/>
        <v>22500</v>
      </c>
    </row>
    <row r="26" spans="1:6" ht="20.25" thickBot="1" x14ac:dyDescent="0.3">
      <c r="A26" s="153" t="s">
        <v>117</v>
      </c>
      <c r="B26" s="114" t="s">
        <v>82</v>
      </c>
      <c r="C26" s="114">
        <v>0.5</v>
      </c>
      <c r="D26" s="114" t="s">
        <v>115</v>
      </c>
      <c r="E26" s="151">
        <v>30000</v>
      </c>
      <c r="F26" s="106">
        <f t="shared" si="0"/>
        <v>15000</v>
      </c>
    </row>
    <row r="27" spans="1:6" ht="29.25" thickBot="1" x14ac:dyDescent="0.3">
      <c r="A27" s="153" t="s">
        <v>118</v>
      </c>
      <c r="B27" s="114" t="s">
        <v>82</v>
      </c>
      <c r="C27" s="114">
        <v>0.5</v>
      </c>
      <c r="D27" s="114" t="s">
        <v>119</v>
      </c>
      <c r="E27" s="151">
        <v>30000</v>
      </c>
      <c r="F27" s="106">
        <f t="shared" si="0"/>
        <v>15000</v>
      </c>
    </row>
    <row r="28" spans="1:6" ht="29.25" thickBot="1" x14ac:dyDescent="0.3">
      <c r="A28" s="153" t="s">
        <v>120</v>
      </c>
      <c r="B28" s="114" t="s">
        <v>82</v>
      </c>
      <c r="C28" s="114">
        <v>0.75</v>
      </c>
      <c r="D28" s="114" t="s">
        <v>102</v>
      </c>
      <c r="E28" s="151">
        <v>30000</v>
      </c>
      <c r="F28" s="106">
        <f t="shared" si="0"/>
        <v>22500</v>
      </c>
    </row>
    <row r="29" spans="1:6" ht="15.75" thickBot="1" x14ac:dyDescent="0.3">
      <c r="A29" s="154" t="s">
        <v>62</v>
      </c>
      <c r="B29" s="115" t="s">
        <v>82</v>
      </c>
      <c r="C29" s="115">
        <v>4</v>
      </c>
      <c r="D29" s="115" t="s">
        <v>87</v>
      </c>
      <c r="E29" s="151">
        <v>30000</v>
      </c>
      <c r="F29" s="108">
        <f t="shared" si="0"/>
        <v>120000</v>
      </c>
    </row>
    <row r="30" spans="1:6" x14ac:dyDescent="0.25">
      <c r="A30" s="21" t="s">
        <v>22</v>
      </c>
      <c r="B30" s="22"/>
      <c r="C30" s="22"/>
      <c r="D30" s="22"/>
      <c r="E30" s="23"/>
      <c r="F30" s="24">
        <f>SUM(F21:F29)</f>
        <v>255000</v>
      </c>
    </row>
    <row r="31" spans="1:6" x14ac:dyDescent="0.25">
      <c r="A31" s="13"/>
      <c r="B31" s="15"/>
      <c r="C31" s="15"/>
      <c r="D31" s="15"/>
      <c r="E31" s="25"/>
      <c r="F31" s="25"/>
    </row>
    <row r="32" spans="1:6" x14ac:dyDescent="0.25">
      <c r="A32" s="26" t="s">
        <v>23</v>
      </c>
      <c r="B32" s="27"/>
      <c r="C32" s="28"/>
      <c r="D32" s="28"/>
      <c r="E32" s="29"/>
      <c r="F32" s="29"/>
    </row>
    <row r="33" spans="1:6" ht="24.75" thickBot="1" x14ac:dyDescent="0.3">
      <c r="A33" s="121" t="s">
        <v>16</v>
      </c>
      <c r="B33" s="122" t="s">
        <v>17</v>
      </c>
      <c r="C33" s="122" t="s">
        <v>18</v>
      </c>
      <c r="D33" s="121" t="s">
        <v>19</v>
      </c>
      <c r="E33" s="122" t="s">
        <v>20</v>
      </c>
      <c r="F33" s="121" t="s">
        <v>21</v>
      </c>
    </row>
    <row r="34" spans="1:6" ht="15.75" thickBot="1" x14ac:dyDescent="0.3">
      <c r="A34" s="155" t="s">
        <v>26</v>
      </c>
      <c r="B34" s="156" t="s">
        <v>89</v>
      </c>
      <c r="C34" s="156">
        <v>0.5</v>
      </c>
      <c r="D34" s="156" t="s">
        <v>103</v>
      </c>
      <c r="E34" s="157">
        <v>40000</v>
      </c>
      <c r="F34" s="120">
        <f t="shared" ref="F34:F37" si="1">E34*C34</f>
        <v>20000</v>
      </c>
    </row>
    <row r="35" spans="1:6" ht="15.75" thickBot="1" x14ac:dyDescent="0.3">
      <c r="A35" s="113" t="s">
        <v>70</v>
      </c>
      <c r="B35" s="158" t="s">
        <v>89</v>
      </c>
      <c r="C35" s="158">
        <v>0.5</v>
      </c>
      <c r="D35" s="158" t="s">
        <v>115</v>
      </c>
      <c r="E35" s="157">
        <v>40000</v>
      </c>
      <c r="F35" s="106">
        <f t="shared" si="1"/>
        <v>20000</v>
      </c>
    </row>
    <row r="36" spans="1:6" ht="15.75" thickBot="1" x14ac:dyDescent="0.3">
      <c r="A36" s="113" t="s">
        <v>88</v>
      </c>
      <c r="B36" s="158" t="s">
        <v>89</v>
      </c>
      <c r="C36" s="158">
        <v>0.5</v>
      </c>
      <c r="D36" s="158" t="s">
        <v>115</v>
      </c>
      <c r="E36" s="157">
        <v>40000</v>
      </c>
      <c r="F36" s="106">
        <f t="shared" si="1"/>
        <v>20000</v>
      </c>
    </row>
    <row r="37" spans="1:6" ht="15.75" thickBot="1" x14ac:dyDescent="0.3">
      <c r="A37" s="143" t="s">
        <v>64</v>
      </c>
      <c r="B37" s="160" t="s">
        <v>89</v>
      </c>
      <c r="C37" s="160">
        <v>0.5</v>
      </c>
      <c r="D37" s="160" t="s">
        <v>87</v>
      </c>
      <c r="E37" s="157">
        <v>40000</v>
      </c>
      <c r="F37" s="108">
        <f t="shared" si="1"/>
        <v>20000</v>
      </c>
    </row>
    <row r="38" spans="1:6" x14ac:dyDescent="0.25">
      <c r="A38" s="123" t="s">
        <v>24</v>
      </c>
      <c r="B38" s="124"/>
      <c r="C38" s="124"/>
      <c r="D38" s="124"/>
      <c r="E38" s="125"/>
      <c r="F38" s="126">
        <f>SUM(F34:F34)</f>
        <v>20000</v>
      </c>
    </row>
    <row r="39" spans="1:6" x14ac:dyDescent="0.25">
      <c r="A39" s="30"/>
      <c r="B39" s="31"/>
      <c r="C39" s="31"/>
      <c r="D39" s="31"/>
      <c r="E39" s="32"/>
      <c r="F39" s="32"/>
    </row>
    <row r="40" spans="1:6" x14ac:dyDescent="0.25">
      <c r="A40" s="26" t="s">
        <v>25</v>
      </c>
      <c r="B40" s="27"/>
      <c r="C40" s="28"/>
      <c r="D40" s="28"/>
      <c r="E40" s="29"/>
      <c r="F40" s="29"/>
    </row>
    <row r="41" spans="1:6" ht="24.75" thickBot="1" x14ac:dyDescent="0.3">
      <c r="A41" s="33" t="s">
        <v>16</v>
      </c>
      <c r="B41" s="33" t="s">
        <v>17</v>
      </c>
      <c r="C41" s="33" t="s">
        <v>18</v>
      </c>
      <c r="D41" s="33" t="s">
        <v>19</v>
      </c>
      <c r="E41" s="34" t="s">
        <v>20</v>
      </c>
      <c r="F41" s="33" t="s">
        <v>21</v>
      </c>
    </row>
    <row r="42" spans="1:6" x14ac:dyDescent="0.25">
      <c r="A42" s="133"/>
      <c r="B42" s="119"/>
      <c r="C42" s="119"/>
      <c r="D42" s="119"/>
      <c r="E42" s="149"/>
      <c r="F42" s="134">
        <f>C42*E42</f>
        <v>0</v>
      </c>
    </row>
    <row r="43" spans="1:6" x14ac:dyDescent="0.25">
      <c r="A43" s="142"/>
      <c r="B43" s="107"/>
      <c r="C43" s="107"/>
      <c r="D43" s="107"/>
      <c r="E43" s="147"/>
      <c r="F43" s="148"/>
    </row>
    <row r="44" spans="1:6" x14ac:dyDescent="0.25">
      <c r="A44" s="35" t="s">
        <v>27</v>
      </c>
      <c r="B44" s="36"/>
      <c r="C44" s="36"/>
      <c r="D44" s="36"/>
      <c r="E44" s="37"/>
      <c r="F44" s="38">
        <f>SUM(F42:F43)</f>
        <v>0</v>
      </c>
    </row>
    <row r="45" spans="1:6" x14ac:dyDescent="0.25">
      <c r="A45" s="30"/>
      <c r="B45" s="31"/>
      <c r="C45" s="31"/>
      <c r="D45" s="31"/>
      <c r="E45" s="32"/>
      <c r="F45" s="32"/>
    </row>
    <row r="46" spans="1:6" x14ac:dyDescent="0.25">
      <c r="A46" s="26" t="s">
        <v>28</v>
      </c>
      <c r="B46" s="27"/>
      <c r="C46" s="28"/>
      <c r="D46" s="28"/>
      <c r="E46" s="29"/>
      <c r="F46" s="29"/>
    </row>
    <row r="47" spans="1:6" ht="24.75" thickBot="1" x14ac:dyDescent="0.3">
      <c r="A47" s="34" t="s">
        <v>29</v>
      </c>
      <c r="B47" s="34" t="s">
        <v>30</v>
      </c>
      <c r="C47" s="34" t="s">
        <v>31</v>
      </c>
      <c r="D47" s="34" t="s">
        <v>19</v>
      </c>
      <c r="E47" s="34" t="s">
        <v>20</v>
      </c>
      <c r="F47" s="34" t="s">
        <v>21</v>
      </c>
    </row>
    <row r="48" spans="1:6" x14ac:dyDescent="0.25">
      <c r="A48" s="130" t="s">
        <v>65</v>
      </c>
      <c r="B48" s="127"/>
      <c r="C48" s="127"/>
      <c r="D48" s="127"/>
      <c r="E48" s="128"/>
      <c r="F48" s="129"/>
    </row>
    <row r="49" spans="1:6" x14ac:dyDescent="0.25">
      <c r="A49" s="162" t="s">
        <v>121</v>
      </c>
      <c r="B49" s="158" t="s">
        <v>93</v>
      </c>
      <c r="C49" s="158">
        <v>150</v>
      </c>
      <c r="D49" s="158" t="s">
        <v>119</v>
      </c>
      <c r="E49" s="159">
        <v>500</v>
      </c>
      <c r="F49" s="106">
        <f>E49*C49</f>
        <v>75000</v>
      </c>
    </row>
    <row r="50" spans="1:6" x14ac:dyDescent="0.25">
      <c r="A50" s="139" t="s">
        <v>33</v>
      </c>
      <c r="B50" s="163"/>
      <c r="C50" s="163"/>
      <c r="D50" s="163"/>
      <c r="E50" s="164">
        <v>0</v>
      </c>
      <c r="F50" s="165"/>
    </row>
    <row r="51" spans="1:6" x14ac:dyDescent="0.25">
      <c r="A51" s="138" t="s">
        <v>66</v>
      </c>
      <c r="B51" s="158" t="s">
        <v>93</v>
      </c>
      <c r="C51" s="158">
        <v>250</v>
      </c>
      <c r="D51" s="158" t="s">
        <v>119</v>
      </c>
      <c r="E51" s="159">
        <v>280</v>
      </c>
      <c r="F51" s="106">
        <f>E51*C51</f>
        <v>70000</v>
      </c>
    </row>
    <row r="52" spans="1:6" x14ac:dyDescent="0.25">
      <c r="A52" s="166" t="s">
        <v>108</v>
      </c>
      <c r="B52" s="158" t="s">
        <v>93</v>
      </c>
      <c r="C52" s="158">
        <v>100</v>
      </c>
      <c r="D52" s="158" t="s">
        <v>102</v>
      </c>
      <c r="E52" s="159">
        <v>980</v>
      </c>
      <c r="F52" s="106">
        <f>E52*C52</f>
        <v>98000</v>
      </c>
    </row>
    <row r="53" spans="1:6" x14ac:dyDescent="0.25">
      <c r="A53" s="139" t="s">
        <v>94</v>
      </c>
      <c r="B53" s="163"/>
      <c r="C53" s="163"/>
      <c r="D53" s="163"/>
      <c r="E53" s="164">
        <v>0</v>
      </c>
      <c r="F53" s="165"/>
    </row>
    <row r="54" spans="1:6" x14ac:dyDescent="0.25">
      <c r="A54" s="162" t="s">
        <v>95</v>
      </c>
      <c r="B54" s="158" t="s">
        <v>96</v>
      </c>
      <c r="C54" s="158">
        <v>1.5</v>
      </c>
      <c r="D54" s="158" t="s">
        <v>103</v>
      </c>
      <c r="E54" s="159">
        <v>11000</v>
      </c>
      <c r="F54" s="106">
        <f t="shared" ref="F54:F58" si="2">E54*C54</f>
        <v>16500</v>
      </c>
    </row>
    <row r="55" spans="1:6" x14ac:dyDescent="0.25">
      <c r="A55" s="162" t="s">
        <v>122</v>
      </c>
      <c r="B55" s="158" t="s">
        <v>96</v>
      </c>
      <c r="C55" s="158">
        <v>1.5</v>
      </c>
      <c r="D55" s="158" t="s">
        <v>102</v>
      </c>
      <c r="E55" s="159">
        <v>11500</v>
      </c>
      <c r="F55" s="106">
        <f t="shared" si="2"/>
        <v>17250</v>
      </c>
    </row>
    <row r="56" spans="1:6" x14ac:dyDescent="0.25">
      <c r="A56" s="139" t="s">
        <v>35</v>
      </c>
      <c r="B56" s="167"/>
      <c r="C56" s="167"/>
      <c r="D56" s="167"/>
      <c r="E56" s="168"/>
      <c r="F56" s="169"/>
    </row>
    <row r="57" spans="1:6" x14ac:dyDescent="0.25">
      <c r="A57" s="162" t="s">
        <v>123</v>
      </c>
      <c r="B57" s="158" t="s">
        <v>96</v>
      </c>
      <c r="C57" s="158">
        <v>0.75</v>
      </c>
      <c r="D57" s="158" t="s">
        <v>83</v>
      </c>
      <c r="E57" s="159">
        <v>31000</v>
      </c>
      <c r="F57" s="106">
        <f t="shared" si="2"/>
        <v>23250</v>
      </c>
    </row>
    <row r="58" spans="1:6" ht="15.75" thickBot="1" x14ac:dyDescent="0.3">
      <c r="A58" s="170" t="s">
        <v>71</v>
      </c>
      <c r="B58" s="160" t="s">
        <v>17</v>
      </c>
      <c r="C58" s="160">
        <v>160</v>
      </c>
      <c r="D58" s="160" t="s">
        <v>105</v>
      </c>
      <c r="E58" s="161">
        <v>270</v>
      </c>
      <c r="F58" s="108">
        <f t="shared" si="2"/>
        <v>43200</v>
      </c>
    </row>
    <row r="59" spans="1:6" x14ac:dyDescent="0.25">
      <c r="A59" s="41" t="s">
        <v>34</v>
      </c>
      <c r="B59" s="42"/>
      <c r="C59" s="42"/>
      <c r="D59" s="42"/>
      <c r="E59" s="43"/>
      <c r="F59" s="44">
        <f>SUM(F48:F58)</f>
        <v>343200</v>
      </c>
    </row>
    <row r="60" spans="1:6" x14ac:dyDescent="0.25">
      <c r="A60" s="30"/>
      <c r="B60" s="31"/>
      <c r="C60" s="31"/>
      <c r="D60" s="45"/>
      <c r="E60" s="32"/>
      <c r="F60" s="32"/>
    </row>
    <row r="61" spans="1:6" x14ac:dyDescent="0.25">
      <c r="A61" s="26" t="s">
        <v>35</v>
      </c>
      <c r="B61" s="27"/>
      <c r="C61" s="28"/>
      <c r="D61" s="28"/>
      <c r="E61" s="29"/>
      <c r="F61" s="29"/>
    </row>
    <row r="62" spans="1:6" ht="24.75" thickBot="1" x14ac:dyDescent="0.3">
      <c r="A62" s="33" t="s">
        <v>36</v>
      </c>
      <c r="B62" s="34" t="s">
        <v>30</v>
      </c>
      <c r="C62" s="34" t="s">
        <v>31</v>
      </c>
      <c r="D62" s="33" t="s">
        <v>19</v>
      </c>
      <c r="E62" s="34" t="s">
        <v>20</v>
      </c>
      <c r="F62" s="33" t="s">
        <v>21</v>
      </c>
    </row>
    <row r="63" spans="1:6" ht="15.75" thickBot="1" x14ac:dyDescent="0.3">
      <c r="A63" s="171" t="s">
        <v>124</v>
      </c>
      <c r="B63" s="172" t="s">
        <v>125</v>
      </c>
      <c r="C63" s="172">
        <v>4</v>
      </c>
      <c r="D63" s="172" t="s">
        <v>105</v>
      </c>
      <c r="E63" s="173">
        <v>45000</v>
      </c>
      <c r="F63" s="140">
        <f>+E63*C63</f>
        <v>180000</v>
      </c>
    </row>
    <row r="64" spans="1:6" ht="15.75" thickBot="1" x14ac:dyDescent="0.3">
      <c r="A64" s="137"/>
      <c r="B64" s="144"/>
      <c r="C64" s="131"/>
      <c r="D64" s="131"/>
      <c r="E64" s="145"/>
      <c r="F64" s="146"/>
    </row>
    <row r="65" spans="1:6" x14ac:dyDescent="0.25">
      <c r="A65" s="47" t="s">
        <v>37</v>
      </c>
      <c r="B65" s="48"/>
      <c r="C65" s="48"/>
      <c r="D65" s="48"/>
      <c r="E65" s="49"/>
      <c r="F65" s="50">
        <f>SUM(F63:F63)</f>
        <v>180000</v>
      </c>
    </row>
    <row r="66" spans="1:6" x14ac:dyDescent="0.25">
      <c r="A66" s="64"/>
      <c r="B66" s="64"/>
      <c r="C66" s="64"/>
      <c r="D66" s="64"/>
      <c r="E66" s="65"/>
      <c r="F66" s="65"/>
    </row>
    <row r="67" spans="1:6" x14ac:dyDescent="0.25">
      <c r="A67" s="66" t="s">
        <v>38</v>
      </c>
      <c r="B67" s="67"/>
      <c r="C67" s="67"/>
      <c r="D67" s="67"/>
      <c r="E67" s="67"/>
      <c r="F67" s="68">
        <f>F30+F38+F44+F59+F65</f>
        <v>798200</v>
      </c>
    </row>
    <row r="68" spans="1:6" x14ac:dyDescent="0.25">
      <c r="A68" s="69" t="s">
        <v>39</v>
      </c>
      <c r="B68" s="52"/>
      <c r="C68" s="52"/>
      <c r="D68" s="52"/>
      <c r="E68" s="52"/>
      <c r="F68" s="70">
        <f>F67*0.05</f>
        <v>39910</v>
      </c>
    </row>
    <row r="69" spans="1:6" x14ac:dyDescent="0.25">
      <c r="A69" s="71" t="s">
        <v>40</v>
      </c>
      <c r="B69" s="51"/>
      <c r="C69" s="51"/>
      <c r="D69" s="51"/>
      <c r="E69" s="51"/>
      <c r="F69" s="72">
        <f>F68+F67</f>
        <v>838110</v>
      </c>
    </row>
    <row r="70" spans="1:6" x14ac:dyDescent="0.25">
      <c r="A70" s="69" t="s">
        <v>41</v>
      </c>
      <c r="B70" s="52"/>
      <c r="C70" s="52"/>
      <c r="D70" s="52"/>
      <c r="E70" s="52"/>
      <c r="F70" s="70">
        <f>F12</f>
        <v>1650000</v>
      </c>
    </row>
    <row r="71" spans="1:6" x14ac:dyDescent="0.25">
      <c r="A71" s="73" t="s">
        <v>42</v>
      </c>
      <c r="B71" s="74"/>
      <c r="C71" s="74"/>
      <c r="D71" s="74"/>
      <c r="E71" s="74"/>
      <c r="F71" s="75">
        <f>F70-F69</f>
        <v>811890</v>
      </c>
    </row>
    <row r="72" spans="1:6" x14ac:dyDescent="0.25">
      <c r="A72" s="62" t="s">
        <v>43</v>
      </c>
      <c r="B72" s="63"/>
      <c r="C72" s="63"/>
      <c r="D72" s="63"/>
      <c r="E72" s="63"/>
      <c r="F72" s="59"/>
    </row>
    <row r="73" spans="1:6" ht="15.75" thickBot="1" x14ac:dyDescent="0.3">
      <c r="A73" s="76"/>
      <c r="B73" s="63"/>
      <c r="C73" s="63"/>
      <c r="D73" s="63"/>
      <c r="E73" s="63"/>
      <c r="F73" s="59"/>
    </row>
    <row r="74" spans="1:6" x14ac:dyDescent="0.25">
      <c r="A74" s="88" t="s">
        <v>44</v>
      </c>
      <c r="B74" s="89"/>
      <c r="C74" s="89"/>
      <c r="D74" s="89"/>
      <c r="E74" s="90"/>
      <c r="F74" s="59"/>
    </row>
    <row r="75" spans="1:6" x14ac:dyDescent="0.25">
      <c r="A75" s="91" t="s">
        <v>45</v>
      </c>
      <c r="B75" s="61"/>
      <c r="C75" s="61"/>
      <c r="D75" s="61"/>
      <c r="E75" s="92"/>
      <c r="F75" s="59"/>
    </row>
    <row r="76" spans="1:6" x14ac:dyDescent="0.25">
      <c r="A76" s="91" t="s">
        <v>46</v>
      </c>
      <c r="B76" s="61"/>
      <c r="C76" s="61"/>
      <c r="D76" s="61"/>
      <c r="E76" s="92"/>
      <c r="F76" s="59"/>
    </row>
    <row r="77" spans="1:6" x14ac:dyDescent="0.25">
      <c r="A77" s="91" t="s">
        <v>47</v>
      </c>
      <c r="B77" s="61"/>
      <c r="C77" s="61"/>
      <c r="D77" s="61"/>
      <c r="E77" s="92"/>
      <c r="F77" s="59"/>
    </row>
    <row r="78" spans="1:6" x14ac:dyDescent="0.25">
      <c r="A78" s="91" t="s">
        <v>48</v>
      </c>
      <c r="B78" s="61"/>
      <c r="C78" s="61"/>
      <c r="D78" s="61"/>
      <c r="E78" s="92"/>
      <c r="F78" s="59"/>
    </row>
    <row r="79" spans="1:6" x14ac:dyDescent="0.25">
      <c r="A79" s="91" t="s">
        <v>49</v>
      </c>
      <c r="B79" s="61"/>
      <c r="C79" s="61"/>
      <c r="D79" s="61"/>
      <c r="E79" s="92"/>
      <c r="F79" s="59"/>
    </row>
    <row r="80" spans="1:6" ht="15.75" thickBot="1" x14ac:dyDescent="0.3">
      <c r="A80" s="93" t="s">
        <v>50</v>
      </c>
      <c r="B80" s="94"/>
      <c r="C80" s="94"/>
      <c r="D80" s="94"/>
      <c r="E80" s="95"/>
      <c r="F80" s="59"/>
    </row>
    <row r="81" spans="1:6" x14ac:dyDescent="0.25">
      <c r="A81" s="86"/>
      <c r="B81" s="61"/>
      <c r="C81" s="61"/>
      <c r="D81" s="61"/>
      <c r="E81" s="61"/>
      <c r="F81" s="59"/>
    </row>
    <row r="82" spans="1:6" ht="15.75" thickBot="1" x14ac:dyDescent="0.3">
      <c r="A82" s="309" t="s">
        <v>51</v>
      </c>
      <c r="B82" s="310"/>
      <c r="C82" s="85"/>
      <c r="D82" s="53"/>
      <c r="E82" s="53"/>
      <c r="F82" s="59"/>
    </row>
    <row r="83" spans="1:6" x14ac:dyDescent="0.25">
      <c r="A83" s="78" t="s">
        <v>36</v>
      </c>
      <c r="B83" s="54" t="s">
        <v>52</v>
      </c>
      <c r="C83" s="79" t="s">
        <v>53</v>
      </c>
      <c r="D83" s="53"/>
      <c r="E83" s="53"/>
      <c r="F83" s="59"/>
    </row>
    <row r="84" spans="1:6" x14ac:dyDescent="0.25">
      <c r="A84" s="80" t="s">
        <v>54</v>
      </c>
      <c r="B84" s="55">
        <f>F30</f>
        <v>255000</v>
      </c>
      <c r="C84" s="81">
        <f>(B84/B90)</f>
        <v>0.30425600458173746</v>
      </c>
      <c r="D84" s="53"/>
      <c r="E84" s="53"/>
      <c r="F84" s="59"/>
    </row>
    <row r="85" spans="1:6" x14ac:dyDescent="0.25">
      <c r="A85" s="80" t="s">
        <v>55</v>
      </c>
      <c r="B85" s="109">
        <f>F38</f>
        <v>20000</v>
      </c>
      <c r="C85" s="81">
        <f>B85/B90</f>
        <v>2.3863216045626467E-2</v>
      </c>
      <c r="D85" s="53"/>
      <c r="E85" s="53"/>
      <c r="F85" s="59"/>
    </row>
    <row r="86" spans="1:6" x14ac:dyDescent="0.25">
      <c r="A86" s="80" t="s">
        <v>56</v>
      </c>
      <c r="B86" s="55">
        <f>F44</f>
        <v>0</v>
      </c>
      <c r="C86" s="81">
        <f>(B86/B90)</f>
        <v>0</v>
      </c>
      <c r="D86" s="53"/>
      <c r="E86" s="53"/>
      <c r="F86" s="59"/>
    </row>
    <row r="87" spans="1:6" x14ac:dyDescent="0.25">
      <c r="A87" s="80" t="s">
        <v>29</v>
      </c>
      <c r="B87" s="55">
        <f>F59</f>
        <v>343200</v>
      </c>
      <c r="C87" s="81">
        <f>(B87/B90)</f>
        <v>0.40949278734295019</v>
      </c>
      <c r="D87" s="53"/>
      <c r="E87" s="53"/>
      <c r="F87" s="59"/>
    </row>
    <row r="88" spans="1:6" x14ac:dyDescent="0.25">
      <c r="A88" s="80" t="s">
        <v>57</v>
      </c>
      <c r="B88" s="56">
        <f>F65</f>
        <v>180000</v>
      </c>
      <c r="C88" s="81">
        <f>(B88/B90)</f>
        <v>0.21476894441063824</v>
      </c>
      <c r="D88" s="58"/>
      <c r="E88" s="58"/>
      <c r="F88" s="59"/>
    </row>
    <row r="89" spans="1:6" x14ac:dyDescent="0.25">
      <c r="A89" s="80" t="s">
        <v>58</v>
      </c>
      <c r="B89" s="56">
        <f>F68</f>
        <v>39910</v>
      </c>
      <c r="C89" s="81">
        <f>(B89/B90)</f>
        <v>4.7619047619047616E-2</v>
      </c>
      <c r="D89" s="58"/>
      <c r="E89" s="58"/>
      <c r="F89" s="59"/>
    </row>
    <row r="90" spans="1:6" ht="15.75" thickBot="1" x14ac:dyDescent="0.3">
      <c r="A90" s="82" t="s">
        <v>59</v>
      </c>
      <c r="B90" s="83">
        <f>SUM(B84:B89)</f>
        <v>838110</v>
      </c>
      <c r="C90" s="84">
        <f>SUM(C84:C89)</f>
        <v>1</v>
      </c>
      <c r="D90" s="58"/>
      <c r="E90" s="58"/>
      <c r="F90" s="59"/>
    </row>
    <row r="91" spans="1:6" x14ac:dyDescent="0.25">
      <c r="A91" s="76"/>
      <c r="B91" s="63"/>
      <c r="C91" s="63"/>
      <c r="D91" s="63"/>
      <c r="E91" s="63"/>
      <c r="F91" s="59"/>
    </row>
    <row r="92" spans="1:6" x14ac:dyDescent="0.25">
      <c r="A92" s="77"/>
      <c r="B92" s="63"/>
      <c r="C92" s="63"/>
      <c r="D92" s="63"/>
      <c r="E92" s="63"/>
      <c r="F92" s="59"/>
    </row>
    <row r="93" spans="1:6" ht="15.75" thickBot="1" x14ac:dyDescent="0.3">
      <c r="A93" s="97"/>
      <c r="B93" s="98" t="s">
        <v>106</v>
      </c>
      <c r="C93" s="99"/>
      <c r="D93" s="100"/>
      <c r="E93" s="57"/>
      <c r="F93" s="59"/>
    </row>
    <row r="94" spans="1:6" x14ac:dyDescent="0.25">
      <c r="A94" s="101" t="s">
        <v>68</v>
      </c>
      <c r="B94" s="102">
        <v>45</v>
      </c>
      <c r="C94" s="102">
        <v>50</v>
      </c>
      <c r="D94" s="103">
        <v>55</v>
      </c>
      <c r="E94" s="96"/>
      <c r="F94" s="60"/>
    </row>
    <row r="95" spans="1:6" ht="15.75" thickBot="1" x14ac:dyDescent="0.3">
      <c r="A95" s="82" t="s">
        <v>69</v>
      </c>
      <c r="B95" s="83">
        <f>(F69/B94)</f>
        <v>18624.666666666668</v>
      </c>
      <c r="C95" s="83">
        <f>(F69/C94)</f>
        <v>16762.2</v>
      </c>
      <c r="D95" s="104">
        <f>(F69/D94)</f>
        <v>15238.363636363636</v>
      </c>
      <c r="E95" s="96"/>
      <c r="F95" s="60"/>
    </row>
    <row r="96" spans="1:6" x14ac:dyDescent="0.25">
      <c r="A96" s="87" t="s">
        <v>60</v>
      </c>
      <c r="B96" s="61"/>
      <c r="C96" s="61"/>
      <c r="D96" s="61"/>
      <c r="E96" s="61"/>
      <c r="F96" s="61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Arveja verde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2022-05-13T13:34:23Z</cp:lastPrinted>
  <dcterms:created xsi:type="dcterms:W3CDTF">2020-11-27T12:49:26Z</dcterms:created>
  <dcterms:modified xsi:type="dcterms:W3CDTF">2022-06-21T22:57:20Z</dcterms:modified>
</cp:coreProperties>
</file>