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Concepción 2022\"/>
    </mc:Choice>
  </mc:AlternateContent>
  <bookViews>
    <workbookView xWindow="0" yWindow="0" windowWidth="20490" windowHeight="7155"/>
  </bookViews>
  <sheets>
    <sheet name="Avena vicia" sheetId="9" r:id="rId1"/>
    <sheet name="trigo" sheetId="33" state="hidden" r:id="rId2"/>
  </sheets>
  <externalReferences>
    <externalReference r:id="rId3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9" l="1"/>
  <c r="F63" i="33" l="1"/>
  <c r="F65" i="33" s="1"/>
  <c r="B88" i="33" s="1"/>
  <c r="F58" i="33"/>
  <c r="F57" i="33"/>
  <c r="F55" i="33"/>
  <c r="F54" i="33"/>
  <c r="F52" i="33"/>
  <c r="F51" i="33"/>
  <c r="F49" i="33"/>
  <c r="F42" i="33"/>
  <c r="F37" i="33"/>
  <c r="F36" i="33"/>
  <c r="F35" i="33"/>
  <c r="F34" i="33"/>
  <c r="F38" i="33" s="1"/>
  <c r="B85" i="33" s="1"/>
  <c r="F29" i="33"/>
  <c r="F28" i="33"/>
  <c r="F27" i="33"/>
  <c r="F26" i="33"/>
  <c r="F25" i="33"/>
  <c r="F24" i="33"/>
  <c r="F23" i="33"/>
  <c r="F22" i="33"/>
  <c r="F21" i="33"/>
  <c r="F12" i="33"/>
  <c r="F70" i="33" s="1"/>
  <c r="F59" i="33" l="1"/>
  <c r="B87" i="33" s="1"/>
  <c r="F44" i="33"/>
  <c r="B86" i="33" s="1"/>
  <c r="F30" i="33"/>
  <c r="F67" i="33" l="1"/>
  <c r="F68" i="33" s="1"/>
  <c r="B89" i="33" s="1"/>
  <c r="B84" i="33"/>
  <c r="F69" i="33" l="1"/>
  <c r="C95" i="33" s="1"/>
  <c r="B90" i="33"/>
  <c r="C87" i="33" s="1"/>
  <c r="D95" i="33" l="1"/>
  <c r="F71" i="33"/>
  <c r="B95" i="33"/>
  <c r="C86" i="33"/>
  <c r="C85" i="33"/>
  <c r="C88" i="33"/>
  <c r="C89" i="33"/>
  <c r="C84" i="33"/>
  <c r="C90" i="33" l="1"/>
  <c r="G48" i="9" l="1"/>
  <c r="G46" i="9"/>
  <c r="G45" i="9"/>
  <c r="G43" i="9"/>
  <c r="G42" i="9"/>
  <c r="G36" i="9"/>
  <c r="G35" i="9"/>
  <c r="G34" i="9"/>
  <c r="G24" i="9"/>
  <c r="G23" i="9"/>
  <c r="G22" i="9"/>
  <c r="G13" i="9"/>
  <c r="G59" i="9" s="1"/>
  <c r="C74" i="9"/>
  <c r="G54" i="9"/>
  <c r="G30" i="9"/>
  <c r="C14" i="9"/>
  <c r="C13" i="9"/>
  <c r="G37" i="9" l="1"/>
  <c r="C75" i="9" s="1"/>
  <c r="G25" i="9"/>
  <c r="C73" i="9" s="1"/>
  <c r="G49" i="9"/>
  <c r="C76" i="9" s="1"/>
  <c r="G56" i="9" l="1"/>
  <c r="G57" i="9" s="1"/>
  <c r="G58" i="9" s="1"/>
  <c r="C78" i="9" l="1"/>
  <c r="C79" i="9" s="1"/>
  <c r="D78" i="9" s="1"/>
  <c r="E84" i="9"/>
  <c r="D84" i="9"/>
  <c r="C84" i="9"/>
  <c r="G60" i="9"/>
  <c r="D77" i="9" l="1"/>
  <c r="D75" i="9"/>
  <c r="D76" i="9"/>
  <c r="D73" i="9"/>
  <c r="D79" i="9" l="1"/>
</calcChain>
</file>

<file path=xl/sharedStrings.xml><?xml version="1.0" encoding="utf-8"?>
<sst xmlns="http://schemas.openxmlformats.org/spreadsheetml/2006/main" count="288" uniqueCount="137">
  <si>
    <t>RUBRO O CULTIVO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</si>
  <si>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</si>
  <si>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</si>
  <si>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</si>
  <si>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</si>
  <si>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</si>
  <si>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</si>
  <si>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</si>
  <si>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</si>
  <si>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</si>
  <si>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</si>
  <si>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</si>
  <si>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</si>
  <si>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</si>
  <si>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</si>
  <si>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</si>
  <si>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</si>
  <si>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</si>
  <si>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</si>
  <si>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</si>
  <si>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</si>
  <si>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</si>
  <si>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</si>
  <si>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</si>
  <si>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</si>
  <si>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</si>
  <si>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</si>
  <si>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</si>
  <si>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</si>
  <si>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</si>
  <si>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</si>
  <si>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</si>
  <si>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</si>
  <si>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</si>
  <si>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</si>
  <si>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</si>
  <si>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</si>
  <si>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</si>
  <si>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</si>
  <si>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</si>
  <si>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</si>
  <si>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</si>
  <si>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</si>
  <si>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</si>
  <si>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</si>
  <si>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</si>
  <si>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</si>
  <si>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</si>
  <si>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</si>
  <si>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</si>
  <si>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</si>
  <si>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</si>
  <si>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</si>
  <si>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</si>
  <si>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</si>
  <si>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</si>
  <si>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</si>
  <si>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</si>
  <si>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</si>
  <si>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</si>
  <si>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</si>
  <si>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</si>
  <si>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</si>
  <si>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Riego</t>
  </si>
  <si>
    <t>Cosecha</t>
  </si>
  <si>
    <t>SEMILLAS</t>
  </si>
  <si>
    <t>Super Fosfato Triple</t>
  </si>
  <si>
    <t>Rendimiento (u/hà)</t>
  </si>
  <si>
    <t>Costo unitario ($/u) (*)</t>
  </si>
  <si>
    <t>abril</t>
  </si>
  <si>
    <t>Rastraje</t>
  </si>
  <si>
    <t>Sacos</t>
  </si>
  <si>
    <t>MEDIO</t>
  </si>
  <si>
    <t>BIO BIO</t>
  </si>
  <si>
    <t>CONCEPCION</t>
  </si>
  <si>
    <t>ESCENARIOS COSTO UNITARIO  ($/kg)</t>
  </si>
  <si>
    <t>J/H</t>
  </si>
  <si>
    <t>SEPTIEMBRE</t>
  </si>
  <si>
    <t>DICIEMBRE</t>
  </si>
  <si>
    <t>Siembra</t>
  </si>
  <si>
    <t>J/A</t>
  </si>
  <si>
    <t>Kilo</t>
  </si>
  <si>
    <t>HERBICIDA</t>
  </si>
  <si>
    <t>Rango</t>
  </si>
  <si>
    <t>Litro</t>
  </si>
  <si>
    <t>RENDIMIENTO (kg/Há.)</t>
  </si>
  <si>
    <t>AGOSTO</t>
  </si>
  <si>
    <t>ABRIL</t>
  </si>
  <si>
    <t>Avena</t>
  </si>
  <si>
    <t>sequia</t>
  </si>
  <si>
    <t>UREA</t>
  </si>
  <si>
    <t>agosto</t>
  </si>
  <si>
    <t>Servicio siembra</t>
  </si>
  <si>
    <t>ha</t>
  </si>
  <si>
    <t>AVENA - VICIA</t>
  </si>
  <si>
    <t>Locales</t>
  </si>
  <si>
    <t>pastoreo suple. Invernal</t>
  </si>
  <si>
    <t>agost-octub</t>
  </si>
  <si>
    <t>440</t>
  </si>
  <si>
    <t>Limpieza potrero</t>
  </si>
  <si>
    <t>Marzo</t>
  </si>
  <si>
    <t>Aplicación urea</t>
  </si>
  <si>
    <t>Enfardadora</t>
  </si>
  <si>
    <t>FARDOS</t>
  </si>
  <si>
    <t>octubre</t>
  </si>
  <si>
    <t>Vicia</t>
  </si>
  <si>
    <t>marzo</t>
  </si>
  <si>
    <t>ENERO</t>
  </si>
  <si>
    <t>ESCENARIOS COSTO UNITARIO  ($/U)</t>
  </si>
  <si>
    <t>Area</t>
  </si>
  <si>
    <t>Salitre Potásico</t>
  </si>
  <si>
    <t>TRIGO</t>
  </si>
  <si>
    <t>Kumpa INIA</t>
  </si>
  <si>
    <t>RENDIMIENTO (qqm/Há.)</t>
  </si>
  <si>
    <t>Molinos y particulares</t>
  </si>
  <si>
    <t>diciembre-enero</t>
  </si>
  <si>
    <t>Aplic.Herbic.barbecho quim.</t>
  </si>
  <si>
    <t>MAYO</t>
  </si>
  <si>
    <t>Aplicación fertilizante fosfatado</t>
  </si>
  <si>
    <t>Aplic. Herbicida pre-emergencia</t>
  </si>
  <si>
    <t>Aplicación Herbicida de post- emergencia</t>
  </si>
  <si>
    <t>JUNIO</t>
  </si>
  <si>
    <t>Aplicación fertilizante nitrogenado</t>
  </si>
  <si>
    <t>Trigo</t>
  </si>
  <si>
    <t>Mcpa</t>
  </si>
  <si>
    <t>Tebuconazole</t>
  </si>
  <si>
    <t>Trilla</t>
  </si>
  <si>
    <t>QQ</t>
  </si>
  <si>
    <t>enero 2022</t>
  </si>
  <si>
    <t>sequia, vientos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</si>
  <si>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</si>
  <si>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</si>
  <si>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PRECIO ESPERADO ($/kg)</t>
  </si>
  <si>
    <t>Rendimiento (kg/hà)</t>
  </si>
  <si>
    <t>Costo unitario ($/kg) (*)</t>
  </si>
  <si>
    <t>JH</t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</si>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</sst>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&quot;$&quot;\ * #,##0_-;\-&quot;$&quot;\ * #,##0_-;_-&quot;$&quot;\ * &quot;-&quot;_-;_-@_-"/>
    <numFmt numFmtId="168" formatCode="_-* #,##0.00_-;\-* #,##0.00_-;_-* &quot;-&quot;??_-;_-@_-"/>
    <numFmt numFmtId="169" formatCode="#,##0_ ;\-#,##0\ "/>
  </numFmts>
  <fonts count="3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Helvetica Neue"/>
      <family val="2"/>
      <scheme val="minor"/>
    </font>
    <font>
      <sz val="11"/>
      <color indexed="8"/>
      <name val="Calibri"/>
      <family val="2"/>
    </font>
    <font>
      <b/>
      <sz val="7"/>
      <color theme="1"/>
      <name val="Helvetica Neue"/>
      <family val="2"/>
      <scheme val="minor"/>
    </font>
    <font>
      <sz val="7"/>
      <color theme="0"/>
      <name val="Helvetica Neue"/>
      <family val="2"/>
      <scheme val="minor"/>
    </font>
    <font>
      <sz val="6"/>
      <color theme="1"/>
      <name val="Helvetica Neue"/>
      <family val="2"/>
      <scheme val="minor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7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3">
    <xf numFmtId="0" fontId="0" fillId="0" borderId="0" applyNumberFormat="0" applyFill="0" applyBorder="0" applyProtection="0"/>
    <xf numFmtId="0" fontId="21" fillId="0" borderId="19"/>
    <xf numFmtId="168" fontId="24" fillId="0" borderId="19" applyFont="0" applyFill="0" applyBorder="0" applyAlignment="0" applyProtection="0"/>
  </cellStyleXfs>
  <cellXfs count="307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/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164" fontId="4" fillId="2" borderId="5" xfId="0" applyNumberFormat="1" applyFont="1" applyFill="1" applyBorder="1" applyAlignment="1"/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5" fillId="7" borderId="19" xfId="0" applyFont="1" applyFill="1" applyBorder="1" applyAlignment="1"/>
    <xf numFmtId="49" fontId="13" fillId="8" borderId="20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166" fontId="13" fillId="2" borderId="5" xfId="0" applyNumberFormat="1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0" fontId="10" fillId="7" borderId="19" xfId="0" applyFont="1" applyFill="1" applyBorder="1" applyAlignment="1">
      <alignment vertical="center"/>
    </xf>
    <xf numFmtId="165" fontId="1" fillId="2" borderId="19" xfId="0" applyNumberFormat="1" applyFont="1" applyFill="1" applyBorder="1" applyAlignment="1">
      <alignment vertical="center"/>
    </xf>
    <xf numFmtId="165" fontId="17" fillId="2" borderId="19" xfId="0" applyNumberFormat="1" applyFont="1" applyFill="1" applyBorder="1" applyAlignment="1">
      <alignment vertical="center"/>
    </xf>
    <xf numFmtId="0" fontId="15" fillId="2" borderId="19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5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5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5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0" fillId="5" borderId="28" xfId="0" applyFont="1" applyFill="1" applyBorder="1" applyAlignment="1">
      <alignment vertical="center"/>
    </xf>
    <xf numFmtId="165" fontId="1" fillId="6" borderId="29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49" fontId="13" fillId="8" borderId="30" xfId="0" applyNumberFormat="1" applyFont="1" applyFill="1" applyBorder="1" applyAlignment="1">
      <alignment vertical="center"/>
    </xf>
    <xf numFmtId="49" fontId="15" fillId="8" borderId="31" xfId="0" applyNumberFormat="1" applyFont="1" applyFill="1" applyBorder="1" applyAlignment="1"/>
    <xf numFmtId="49" fontId="13" fillId="2" borderId="32" xfId="0" applyNumberFormat="1" applyFont="1" applyFill="1" applyBorder="1" applyAlignment="1">
      <alignment vertical="center"/>
    </xf>
    <xf numFmtId="9" fontId="15" fillId="2" borderId="33" xfId="0" applyNumberFormat="1" applyFont="1" applyFill="1" applyBorder="1" applyAlignment="1"/>
    <xf numFmtId="49" fontId="13" fillId="8" borderId="34" xfId="0" applyNumberFormat="1" applyFont="1" applyFill="1" applyBorder="1" applyAlignment="1">
      <alignment vertical="center"/>
    </xf>
    <xf numFmtId="166" fontId="13" fillId="8" borderId="35" xfId="0" applyNumberFormat="1" applyFont="1" applyFill="1" applyBorder="1" applyAlignment="1">
      <alignment vertical="center"/>
    </xf>
    <xf numFmtId="9" fontId="13" fillId="8" borderId="36" xfId="0" applyNumberFormat="1" applyFont="1" applyFill="1" applyBorder="1" applyAlignment="1">
      <alignment vertical="center"/>
    </xf>
    <xf numFmtId="0" fontId="15" fillId="9" borderId="39" xfId="0" applyFont="1" applyFill="1" applyBorder="1" applyAlignment="1"/>
    <xf numFmtId="0" fontId="15" fillId="2" borderId="19" xfId="0" applyFont="1" applyFill="1" applyBorder="1" applyAlignment="1">
      <alignment vertical="center"/>
    </xf>
    <xf numFmtId="49" fontId="15" fillId="2" borderId="19" xfId="0" applyNumberFormat="1" applyFont="1" applyFill="1" applyBorder="1" applyAlignment="1">
      <alignment vertical="center"/>
    </xf>
    <xf numFmtId="49" fontId="13" fillId="2" borderId="40" xfId="0" applyNumberFormat="1" applyFont="1" applyFill="1" applyBorder="1" applyAlignment="1">
      <alignment vertical="center"/>
    </xf>
    <xf numFmtId="0" fontId="15" fillId="2" borderId="41" xfId="0" applyFont="1" applyFill="1" applyBorder="1" applyAlignment="1"/>
    <xf numFmtId="0" fontId="15" fillId="2" borderId="42" xfId="0" applyFont="1" applyFill="1" applyBorder="1" applyAlignment="1"/>
    <xf numFmtId="49" fontId="15" fillId="2" borderId="43" xfId="0" applyNumberFormat="1" applyFont="1" applyFill="1" applyBorder="1" applyAlignment="1">
      <alignment vertical="center"/>
    </xf>
    <xf numFmtId="0" fontId="15" fillId="2" borderId="44" xfId="0" applyFont="1" applyFill="1" applyBorder="1" applyAlignment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0" fontId="13" fillId="7" borderId="19" xfId="0" applyFont="1" applyFill="1" applyBorder="1" applyAlignment="1">
      <alignment vertical="center"/>
    </xf>
    <xf numFmtId="0" fontId="10" fillId="9" borderId="18" xfId="0" applyFont="1" applyFill="1" applyBorder="1" applyAlignment="1">
      <alignment vertical="center"/>
    </xf>
    <xf numFmtId="49" fontId="18" fillId="9" borderId="19" xfId="0" applyNumberFormat="1" applyFont="1" applyFill="1" applyBorder="1" applyAlignment="1">
      <alignment vertical="center"/>
    </xf>
    <xf numFmtId="0" fontId="10" fillId="9" borderId="19" xfId="0" applyFont="1" applyFill="1" applyBorder="1" applyAlignment="1">
      <alignment vertical="center"/>
    </xf>
    <xf numFmtId="0" fontId="10" fillId="9" borderId="48" xfId="0" applyFont="1" applyFill="1" applyBorder="1" applyAlignment="1">
      <alignment vertical="center"/>
    </xf>
    <xf numFmtId="49" fontId="13" fillId="8" borderId="49" xfId="0" applyNumberFormat="1" applyFont="1" applyFill="1" applyBorder="1" applyAlignment="1">
      <alignment vertical="center"/>
    </xf>
    <xf numFmtId="0" fontId="13" fillId="8" borderId="50" xfId="0" applyNumberFormat="1" applyFont="1" applyFill="1" applyBorder="1" applyAlignment="1">
      <alignment vertical="center"/>
    </xf>
    <xf numFmtId="0" fontId="13" fillId="8" borderId="51" xfId="0" applyNumberFormat="1" applyFont="1" applyFill="1" applyBorder="1" applyAlignment="1">
      <alignment vertical="center"/>
    </xf>
    <xf numFmtId="166" fontId="13" fillId="8" borderId="36" xfId="0" applyNumberFormat="1" applyFont="1" applyFill="1" applyBorder="1" applyAlignment="1">
      <alignment vertical="center"/>
    </xf>
    <xf numFmtId="17" fontId="19" fillId="10" borderId="52" xfId="0" applyNumberFormat="1" applyFont="1" applyFill="1" applyBorder="1" applyAlignment="1">
      <alignment horizontal="right"/>
    </xf>
    <xf numFmtId="167" fontId="20" fillId="10" borderId="52" xfId="0" applyNumberFormat="1" applyFont="1" applyFill="1" applyBorder="1"/>
    <xf numFmtId="0" fontId="15" fillId="0" borderId="59" xfId="1" applyFont="1" applyBorder="1" applyAlignment="1">
      <alignment horizontal="center"/>
    </xf>
    <xf numFmtId="167" fontId="20" fillId="10" borderId="64" xfId="0" applyNumberFormat="1" applyFont="1" applyFill="1" applyBorder="1"/>
    <xf numFmtId="167" fontId="13" fillId="2" borderId="5" xfId="0" applyNumberFormat="1" applyFont="1" applyFill="1" applyBorder="1" applyAlignment="1">
      <alignment vertical="center"/>
    </xf>
    <xf numFmtId="0" fontId="19" fillId="10" borderId="68" xfId="0" applyFont="1" applyFill="1" applyBorder="1" applyAlignment="1">
      <alignment horizontal="right" wrapText="1"/>
    </xf>
    <xf numFmtId="0" fontId="19" fillId="10" borderId="52" xfId="0" applyFont="1" applyFill="1" applyBorder="1" applyAlignment="1">
      <alignment horizontal="right"/>
    </xf>
    <xf numFmtId="0" fontId="22" fillId="10" borderId="55" xfId="1" applyFont="1" applyFill="1" applyBorder="1" applyAlignment="1">
      <alignment horizontal="center"/>
    </xf>
    <xf numFmtId="0" fontId="19" fillId="10" borderId="58" xfId="0" applyFont="1" applyFill="1" applyBorder="1" applyAlignment="1">
      <alignment horizontal="left"/>
    </xf>
    <xf numFmtId="0" fontId="22" fillId="10" borderId="59" xfId="1" applyFont="1" applyFill="1" applyBorder="1" applyAlignment="1">
      <alignment horizontal="center"/>
    </xf>
    <xf numFmtId="0" fontId="22" fillId="10" borderId="62" xfId="1" applyFont="1" applyFill="1" applyBorder="1" applyAlignment="1">
      <alignment horizontal="center"/>
    </xf>
    <xf numFmtId="3" fontId="19" fillId="10" borderId="68" xfId="0" applyNumberFormat="1" applyFont="1" applyFill="1" applyBorder="1" applyAlignment="1">
      <alignment horizontal="right"/>
    </xf>
    <xf numFmtId="3" fontId="19" fillId="10" borderId="52" xfId="0" applyNumberFormat="1" applyFont="1" applyFill="1" applyBorder="1" applyAlignment="1">
      <alignment horizontal="right"/>
    </xf>
    <xf numFmtId="0" fontId="19" fillId="10" borderId="52" xfId="0" applyFont="1" applyFill="1" applyBorder="1" applyAlignment="1">
      <alignment horizontal="right" vertical="center" wrapText="1"/>
    </xf>
    <xf numFmtId="0" fontId="20" fillId="0" borderId="55" xfId="1" applyFont="1" applyBorder="1" applyAlignment="1">
      <alignment horizontal="center"/>
    </xf>
    <xf numFmtId="167" fontId="20" fillId="10" borderId="57" xfId="0" applyNumberFormat="1" applyFont="1" applyFill="1" applyBorder="1"/>
    <xf numFmtId="49" fontId="1" fillId="3" borderId="69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 wrapText="1"/>
    </xf>
    <xf numFmtId="49" fontId="3" fillId="3" borderId="70" xfId="0" applyNumberFormat="1" applyFont="1" applyFill="1" applyBorder="1" applyAlignment="1">
      <alignment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vertical="center"/>
    </xf>
    <xf numFmtId="167" fontId="3" fillId="3" borderId="70" xfId="0" applyNumberFormat="1" applyFont="1" applyFill="1" applyBorder="1" applyAlignment="1">
      <alignment vertical="center"/>
    </xf>
    <xf numFmtId="0" fontId="26" fillId="10" borderId="55" xfId="0" applyFont="1" applyFill="1" applyBorder="1" applyAlignment="1">
      <alignment wrapText="1"/>
    </xf>
    <xf numFmtId="0" fontId="26" fillId="10" borderId="56" xfId="0" applyFont="1" applyFill="1" applyBorder="1" applyAlignment="1">
      <alignment horizontal="center" wrapText="1"/>
    </xf>
    <xf numFmtId="0" fontId="26" fillId="10" borderId="57" xfId="0" applyFont="1" applyFill="1" applyBorder="1" applyAlignment="1">
      <alignment wrapText="1"/>
    </xf>
    <xf numFmtId="0" fontId="25" fillId="10" borderId="54" xfId="0" applyFont="1" applyFill="1" applyBorder="1" applyAlignment="1">
      <alignment wrapText="1"/>
    </xf>
    <xf numFmtId="0" fontId="19" fillId="10" borderId="62" xfId="0" applyFont="1" applyFill="1" applyBorder="1" applyAlignment="1">
      <alignment horizontal="center"/>
    </xf>
    <xf numFmtId="0" fontId="19" fillId="10" borderId="64" xfId="0" applyFont="1" applyFill="1" applyBorder="1" applyAlignment="1">
      <alignment horizontal="right"/>
    </xf>
    <xf numFmtId="0" fontId="20" fillId="0" borderId="54" xfId="1" applyFont="1" applyBorder="1" applyAlignment="1">
      <alignment horizontal="left"/>
    </xf>
    <xf numFmtId="167" fontId="20" fillId="0" borderId="57" xfId="1" applyNumberFormat="1" applyFont="1" applyBorder="1" applyAlignment="1">
      <alignment horizontal="right"/>
    </xf>
    <xf numFmtId="0" fontId="19" fillId="10" borderId="59" xfId="0" applyFont="1" applyFill="1" applyBorder="1"/>
    <xf numFmtId="0" fontId="19" fillId="10" borderId="60" xfId="0" applyFont="1" applyFill="1" applyBorder="1"/>
    <xf numFmtId="0" fontId="19" fillId="10" borderId="61" xfId="0" applyFont="1" applyFill="1" applyBorder="1"/>
    <xf numFmtId="0" fontId="20" fillId="10" borderId="58" xfId="0" applyFont="1" applyFill="1" applyBorder="1"/>
    <xf numFmtId="0" fontId="23" fillId="10" borderId="58" xfId="0" applyFont="1" applyFill="1" applyBorder="1"/>
    <xf numFmtId="3" fontId="19" fillId="10" borderId="53" xfId="0" applyNumberFormat="1" applyFont="1" applyFill="1" applyBorder="1"/>
    <xf numFmtId="17" fontId="19" fillId="0" borderId="64" xfId="0" applyNumberFormat="1" applyFont="1" applyBorder="1" applyAlignment="1">
      <alignment horizontal="right"/>
    </xf>
    <xf numFmtId="0" fontId="15" fillId="0" borderId="58" xfId="1" applyFont="1" applyBorder="1" applyAlignment="1">
      <alignment horizontal="left"/>
    </xf>
    <xf numFmtId="0" fontId="19" fillId="10" borderId="61" xfId="0" applyFont="1" applyFill="1" applyBorder="1" applyAlignment="1">
      <alignment horizontal="left"/>
    </xf>
    <xf numFmtId="0" fontId="19" fillId="10" borderId="62" xfId="0" applyFont="1" applyFill="1" applyBorder="1"/>
    <xf numFmtId="3" fontId="19" fillId="10" borderId="63" xfId="0" applyNumberFormat="1" applyFont="1" applyFill="1" applyBorder="1"/>
    <xf numFmtId="3" fontId="19" fillId="0" borderId="64" xfId="0" applyNumberFormat="1" applyFont="1" applyBorder="1"/>
    <xf numFmtId="167" fontId="15" fillId="0" borderId="59" xfId="1" applyNumberFormat="1" applyFont="1" applyBorder="1" applyAlignment="1">
      <alignment horizontal="right"/>
    </xf>
    <xf numFmtId="167" fontId="22" fillId="0" borderId="71" xfId="1" applyNumberFormat="1" applyFont="1" applyBorder="1" applyAlignment="1">
      <alignment horizontal="right"/>
    </xf>
    <xf numFmtId="3" fontId="20" fillId="0" borderId="56" xfId="1" applyNumberFormat="1" applyFont="1" applyBorder="1" applyAlignment="1">
      <alignment horizontal="right"/>
    </xf>
    <xf numFmtId="0" fontId="20" fillId="10" borderId="54" xfId="0" applyFont="1" applyFill="1" applyBorder="1" applyAlignment="1">
      <alignment horizontal="left" vertical="center" wrapText="1"/>
    </xf>
    <xf numFmtId="3" fontId="22" fillId="10" borderId="56" xfId="1" applyNumberFormat="1" applyFont="1" applyFill="1" applyBorder="1"/>
    <xf numFmtId="0" fontId="22" fillId="10" borderId="58" xfId="1" applyFont="1" applyFill="1" applyBorder="1" applyAlignment="1">
      <alignment horizontal="left" vertical="center" wrapText="1"/>
    </xf>
    <xf numFmtId="0" fontId="22" fillId="10" borderId="58" xfId="1" applyFont="1" applyFill="1" applyBorder="1" applyAlignment="1">
      <alignment wrapText="1"/>
    </xf>
    <xf numFmtId="0" fontId="22" fillId="10" borderId="61" xfId="1" applyFont="1" applyFill="1" applyBorder="1" applyAlignment="1">
      <alignment horizontal="left"/>
    </xf>
    <xf numFmtId="0" fontId="20" fillId="10" borderId="54" xfId="1" applyFont="1" applyFill="1" applyBorder="1" applyAlignment="1">
      <alignment horizontal="left"/>
    </xf>
    <xf numFmtId="0" fontId="20" fillId="10" borderId="55" xfId="1" applyFont="1" applyFill="1" applyBorder="1" applyAlignment="1">
      <alignment horizontal="center"/>
    </xf>
    <xf numFmtId="3" fontId="20" fillId="10" borderId="56" xfId="1" applyNumberFormat="1" applyFont="1" applyFill="1" applyBorder="1"/>
    <xf numFmtId="0" fontId="20" fillId="10" borderId="59" xfId="1" applyFont="1" applyFill="1" applyBorder="1" applyAlignment="1">
      <alignment horizontal="center"/>
    </xf>
    <xf numFmtId="3" fontId="20" fillId="10" borderId="60" xfId="1" applyNumberFormat="1" applyFont="1" applyFill="1" applyBorder="1"/>
    <xf numFmtId="0" fontId="20" fillId="10" borderId="62" xfId="1" applyFont="1" applyFill="1" applyBorder="1" applyAlignment="1">
      <alignment horizontal="center"/>
    </xf>
    <xf numFmtId="3" fontId="20" fillId="10" borderId="63" xfId="1" applyNumberFormat="1" applyFont="1" applyFill="1" applyBorder="1"/>
    <xf numFmtId="0" fontId="20" fillId="10" borderId="58" xfId="1" applyFont="1" applyFill="1" applyBorder="1"/>
    <xf numFmtId="0" fontId="26" fillId="10" borderId="59" xfId="0" applyFont="1" applyFill="1" applyBorder="1" applyAlignment="1">
      <alignment wrapText="1"/>
    </xf>
    <xf numFmtId="0" fontId="26" fillId="10" borderId="60" xfId="0" applyFont="1" applyFill="1" applyBorder="1" applyAlignment="1">
      <alignment horizontal="center" wrapText="1"/>
    </xf>
    <xf numFmtId="0" fontId="26" fillId="10" borderId="52" xfId="0" applyFont="1" applyFill="1" applyBorder="1" applyAlignment="1">
      <alignment wrapText="1"/>
    </xf>
    <xf numFmtId="0" fontId="20" fillId="10" borderId="58" xfId="1" applyFont="1" applyFill="1" applyBorder="1" applyAlignment="1">
      <alignment wrapText="1"/>
    </xf>
    <xf numFmtId="0" fontId="0" fillId="10" borderId="59" xfId="0" applyFill="1" applyBorder="1"/>
    <xf numFmtId="0" fontId="0" fillId="10" borderId="60" xfId="0" applyFill="1" applyBorder="1"/>
    <xf numFmtId="0" fontId="0" fillId="10" borderId="52" xfId="0" applyFill="1" applyBorder="1"/>
    <xf numFmtId="0" fontId="20" fillId="10" borderId="61" xfId="1" applyFont="1" applyFill="1" applyBorder="1"/>
    <xf numFmtId="0" fontId="20" fillId="10" borderId="65" xfId="0" applyFont="1" applyFill="1" applyBorder="1" applyAlignment="1">
      <alignment wrapText="1"/>
    </xf>
    <xf numFmtId="0" fontId="22" fillId="10" borderId="66" xfId="1" applyFont="1" applyFill="1" applyBorder="1" applyAlignment="1">
      <alignment horizontal="center"/>
    </xf>
    <xf numFmtId="3" fontId="22" fillId="10" borderId="67" xfId="1" applyNumberFormat="1" applyFont="1" applyFill="1" applyBorder="1"/>
    <xf numFmtId="49" fontId="4" fillId="2" borderId="5" xfId="0" applyNumberFormat="1" applyFont="1" applyFill="1" applyBorder="1" applyAlignment="1">
      <alignment wrapText="1"/>
    </xf>
    <xf numFmtId="0" fontId="7" fillId="2" borderId="19" xfId="0" applyFont="1" applyFill="1" applyBorder="1" applyAlignment="1">
      <alignment vertical="center"/>
    </xf>
    <xf numFmtId="0" fontId="4" fillId="0" borderId="0" xfId="0" applyFont="1" applyAlignment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31" fillId="0" borderId="59" xfId="0" applyFont="1" applyBorder="1" applyAlignment="1">
      <alignment horizontal="center"/>
    </xf>
    <xf numFmtId="49" fontId="29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49" fontId="7" fillId="3" borderId="70" xfId="0" applyNumberFormat="1" applyFont="1" applyFill="1" applyBorder="1" applyAlignment="1">
      <alignment vertical="center"/>
    </xf>
    <xf numFmtId="0" fontId="7" fillId="3" borderId="70" xfId="0" applyFont="1" applyFill="1" applyBorder="1" applyAlignment="1">
      <alignment horizontal="center" vertical="center"/>
    </xf>
    <xf numFmtId="0" fontId="7" fillId="3" borderId="70" xfId="0" applyFont="1" applyFill="1" applyBorder="1" applyAlignment="1">
      <alignment vertical="center"/>
    </xf>
    <xf numFmtId="49" fontId="29" fillId="3" borderId="11" xfId="0" applyNumberFormat="1" applyFont="1" applyFill="1" applyBorder="1" applyAlignment="1">
      <alignment horizontal="center" vertical="center"/>
    </xf>
    <xf numFmtId="49" fontId="29" fillId="3" borderId="11" xfId="0" applyNumberFormat="1" applyFont="1" applyFill="1" applyBorder="1" applyAlignment="1">
      <alignment horizontal="center" vertical="center" wrapText="1"/>
    </xf>
    <xf numFmtId="49" fontId="7" fillId="3" borderId="17" xfId="0" applyNumberFormat="1" applyFont="1" applyFill="1" applyBorder="1" applyAlignment="1">
      <alignment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vertical="center"/>
    </xf>
    <xf numFmtId="3" fontId="7" fillId="3" borderId="17" xfId="0" applyNumberFormat="1" applyFont="1" applyFill="1" applyBorder="1" applyAlignment="1">
      <alignment vertical="center"/>
    </xf>
    <xf numFmtId="0" fontId="4" fillId="2" borderId="21" xfId="0" applyFont="1" applyFill="1" applyBorder="1" applyAlignment="1"/>
    <xf numFmtId="3" fontId="4" fillId="2" borderId="21" xfId="0" applyNumberFormat="1" applyFont="1" applyFill="1" applyBorder="1" applyAlignment="1"/>
    <xf numFmtId="49" fontId="4" fillId="2" borderId="19" xfId="0" applyNumberFormat="1" applyFont="1" applyFill="1" applyBorder="1" applyAlignment="1">
      <alignment vertical="center"/>
    </xf>
    <xf numFmtId="0" fontId="29" fillId="2" borderId="19" xfId="0" applyFont="1" applyFill="1" applyBorder="1" applyAlignment="1">
      <alignment vertical="center"/>
    </xf>
    <xf numFmtId="165" fontId="29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9" fontId="34" fillId="2" borderId="40" xfId="0" applyNumberFormat="1" applyFont="1" applyFill="1" applyBorder="1" applyAlignment="1">
      <alignment vertical="center"/>
    </xf>
    <xf numFmtId="0" fontId="4" fillId="2" borderId="41" xfId="0" applyFont="1" applyFill="1" applyBorder="1" applyAlignment="1"/>
    <xf numFmtId="0" fontId="4" fillId="2" borderId="42" xfId="0" applyFont="1" applyFill="1" applyBorder="1" applyAlignment="1"/>
    <xf numFmtId="49" fontId="4" fillId="2" borderId="43" xfId="0" applyNumberFormat="1" applyFont="1" applyFill="1" applyBorder="1" applyAlignment="1">
      <alignment vertical="center"/>
    </xf>
    <xf numFmtId="0" fontId="4" fillId="2" borderId="19" xfId="0" applyFont="1" applyFill="1" applyBorder="1" applyAlignment="1"/>
    <xf numFmtId="0" fontId="4" fillId="2" borderId="44" xfId="0" applyFont="1" applyFill="1" applyBorder="1" applyAlignment="1"/>
    <xf numFmtId="49" fontId="4" fillId="2" borderId="45" xfId="0" applyNumberFormat="1" applyFont="1" applyFill="1" applyBorder="1" applyAlignment="1">
      <alignment vertical="center"/>
    </xf>
    <xf numFmtId="0" fontId="4" fillId="2" borderId="46" xfId="0" applyFont="1" applyFill="1" applyBorder="1" applyAlignment="1"/>
    <xf numFmtId="0" fontId="4" fillId="2" borderId="47" xfId="0" applyFont="1" applyFill="1" applyBorder="1" applyAlignment="1"/>
    <xf numFmtId="0" fontId="4" fillId="9" borderId="39" xfId="0" applyFont="1" applyFill="1" applyBorder="1" applyAlignment="1"/>
    <xf numFmtId="0" fontId="4" fillId="7" borderId="19" xfId="0" applyFont="1" applyFill="1" applyBorder="1" applyAlignment="1"/>
    <xf numFmtId="49" fontId="34" fillId="8" borderId="30" xfId="0" applyNumberFormat="1" applyFont="1" applyFill="1" applyBorder="1" applyAlignment="1">
      <alignment vertical="center"/>
    </xf>
    <xf numFmtId="49" fontId="34" fillId="8" borderId="20" xfId="0" applyNumberFormat="1" applyFont="1" applyFill="1" applyBorder="1" applyAlignment="1">
      <alignment vertical="center"/>
    </xf>
    <xf numFmtId="49" fontId="4" fillId="8" borderId="31" xfId="0" applyNumberFormat="1" applyFont="1" applyFill="1" applyBorder="1" applyAlignment="1"/>
    <xf numFmtId="49" fontId="34" fillId="2" borderId="32" xfId="0" applyNumberFormat="1" applyFont="1" applyFill="1" applyBorder="1" applyAlignment="1">
      <alignment vertical="center"/>
    </xf>
    <xf numFmtId="3" fontId="34" fillId="2" borderId="5" xfId="0" applyNumberFormat="1" applyFont="1" applyFill="1" applyBorder="1" applyAlignment="1">
      <alignment vertical="center"/>
    </xf>
    <xf numFmtId="9" fontId="4" fillId="2" borderId="33" xfId="0" applyNumberFormat="1" applyFont="1" applyFill="1" applyBorder="1" applyAlignment="1"/>
    <xf numFmtId="166" fontId="34" fillId="2" borderId="5" xfId="0" applyNumberFormat="1" applyFont="1" applyFill="1" applyBorder="1" applyAlignment="1">
      <alignment vertical="center"/>
    </xf>
    <xf numFmtId="0" fontId="29" fillId="7" borderId="19" xfId="0" applyFont="1" applyFill="1" applyBorder="1" applyAlignment="1">
      <alignment vertical="center"/>
    </xf>
    <xf numFmtId="49" fontId="34" fillId="8" borderId="34" xfId="0" applyNumberFormat="1" applyFont="1" applyFill="1" applyBorder="1" applyAlignment="1">
      <alignment vertical="center"/>
    </xf>
    <xf numFmtId="166" fontId="34" fillId="8" borderId="35" xfId="0" applyNumberFormat="1" applyFont="1" applyFill="1" applyBorder="1" applyAlignment="1">
      <alignment vertical="center"/>
    </xf>
    <xf numFmtId="9" fontId="34" fillId="8" borderId="36" xfId="0" applyNumberFormat="1" applyFont="1" applyFill="1" applyBorder="1" applyAlignment="1">
      <alignment vertical="center"/>
    </xf>
    <xf numFmtId="0" fontId="29" fillId="9" borderId="18" xfId="0" applyFont="1" applyFill="1" applyBorder="1" applyAlignment="1">
      <alignment vertical="center"/>
    </xf>
    <xf numFmtId="49" fontId="9" fillId="9" borderId="19" xfId="0" applyNumberFormat="1" applyFont="1" applyFill="1" applyBorder="1" applyAlignment="1">
      <alignment vertical="center"/>
    </xf>
    <xf numFmtId="0" fontId="29" fillId="9" borderId="19" xfId="0" applyFont="1" applyFill="1" applyBorder="1" applyAlignment="1">
      <alignment vertical="center"/>
    </xf>
    <xf numFmtId="0" fontId="29" fillId="9" borderId="48" xfId="0" applyFont="1" applyFill="1" applyBorder="1" applyAlignment="1">
      <alignment vertical="center"/>
    </xf>
    <xf numFmtId="0" fontId="29" fillId="7" borderId="18" xfId="0" applyFont="1" applyFill="1" applyBorder="1" applyAlignment="1">
      <alignment vertical="center"/>
    </xf>
    <xf numFmtId="49" fontId="34" fillId="8" borderId="49" xfId="0" applyNumberFormat="1" applyFont="1" applyFill="1" applyBorder="1" applyAlignment="1">
      <alignment vertical="center"/>
    </xf>
    <xf numFmtId="0" fontId="34" fillId="8" borderId="50" xfId="0" applyNumberFormat="1" applyFont="1" applyFill="1" applyBorder="1" applyAlignment="1">
      <alignment vertical="center"/>
    </xf>
    <xf numFmtId="0" fontId="34" fillId="8" borderId="51" xfId="0" applyNumberFormat="1" applyFont="1" applyFill="1" applyBorder="1" applyAlignment="1">
      <alignment vertical="center"/>
    </xf>
    <xf numFmtId="0" fontId="34" fillId="7" borderId="19" xfId="0" applyFont="1" applyFill="1" applyBorder="1" applyAlignment="1">
      <alignment vertical="center"/>
    </xf>
    <xf numFmtId="165" fontId="34" fillId="2" borderId="19" xfId="0" applyNumberFormat="1" applyFont="1" applyFill="1" applyBorder="1" applyAlignment="1">
      <alignment vertical="center"/>
    </xf>
    <xf numFmtId="166" fontId="34" fillId="8" borderId="36" xfId="0" applyNumberFormat="1" applyFont="1" applyFill="1" applyBorder="1" applyAlignment="1">
      <alignment vertical="center"/>
    </xf>
    <xf numFmtId="0" fontId="4" fillId="2" borderId="72" xfId="0" applyFont="1" applyFill="1" applyBorder="1" applyAlignment="1"/>
    <xf numFmtId="49" fontId="29" fillId="3" borderId="19" xfId="0" applyNumberFormat="1" applyFont="1" applyFill="1" applyBorder="1" applyAlignment="1">
      <alignment vertical="center" wrapText="1"/>
    </xf>
    <xf numFmtId="0" fontId="4" fillId="2" borderId="73" xfId="0" applyFont="1" applyFill="1" applyBorder="1" applyAlignment="1">
      <alignment wrapText="1"/>
    </xf>
    <xf numFmtId="14" fontId="4" fillId="2" borderId="73" xfId="0" applyNumberFormat="1" applyFont="1" applyFill="1" applyBorder="1" applyAlignment="1"/>
    <xf numFmtId="0" fontId="4" fillId="2" borderId="74" xfId="0" applyFont="1" applyFill="1" applyBorder="1" applyAlignment="1"/>
    <xf numFmtId="0" fontId="4" fillId="2" borderId="73" xfId="0" applyFont="1" applyFill="1" applyBorder="1" applyAlignment="1"/>
    <xf numFmtId="0" fontId="4" fillId="2" borderId="73" xfId="0" applyFont="1" applyFill="1" applyBorder="1" applyAlignment="1">
      <alignment horizontal="justify" wrapText="1"/>
    </xf>
    <xf numFmtId="0" fontId="4" fillId="2" borderId="75" xfId="0" applyFont="1" applyFill="1" applyBorder="1" applyAlignment="1"/>
    <xf numFmtId="0" fontId="4" fillId="2" borderId="76" xfId="0" applyFont="1" applyFill="1" applyBorder="1" applyAlignment="1"/>
    <xf numFmtId="0" fontId="4" fillId="2" borderId="73" xfId="0" applyFont="1" applyFill="1" applyBorder="1" applyAlignment="1">
      <alignment horizontal="left"/>
    </xf>
    <xf numFmtId="3" fontId="4" fillId="2" borderId="76" xfId="0" applyNumberFormat="1" applyFont="1" applyFill="1" applyBorder="1" applyAlignment="1"/>
    <xf numFmtId="49" fontId="29" fillId="5" borderId="19" xfId="0" applyNumberFormat="1" applyFont="1" applyFill="1" applyBorder="1" applyAlignment="1">
      <alignment vertical="center"/>
    </xf>
    <xf numFmtId="49" fontId="29" fillId="3" borderId="19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vertical="center"/>
    </xf>
    <xf numFmtId="3" fontId="7" fillId="3" borderId="19" xfId="0" applyNumberFormat="1" applyFont="1" applyFill="1" applyBorder="1" applyAlignment="1">
      <alignment vertical="center"/>
    </xf>
    <xf numFmtId="3" fontId="4" fillId="2" borderId="73" xfId="0" applyNumberFormat="1" applyFont="1" applyFill="1" applyBorder="1" applyAlignment="1"/>
    <xf numFmtId="0" fontId="4" fillId="2" borderId="19" xfId="0" applyFont="1" applyFill="1" applyBorder="1" applyAlignment="1">
      <alignment horizontal="center" vertical="center"/>
    </xf>
    <xf numFmtId="49" fontId="29" fillId="3" borderId="19" xfId="0" applyNumberFormat="1" applyFont="1" applyFill="1" applyBorder="1" applyAlignment="1">
      <alignment horizontal="center" vertical="center"/>
    </xf>
    <xf numFmtId="0" fontId="4" fillId="2" borderId="76" xfId="0" applyFont="1" applyFill="1" applyBorder="1" applyAlignment="1">
      <alignment horizontal="center"/>
    </xf>
    <xf numFmtId="0" fontId="29" fillId="5" borderId="19" xfId="0" applyFont="1" applyFill="1" applyBorder="1" applyAlignment="1">
      <alignment vertical="center"/>
    </xf>
    <xf numFmtId="165" fontId="29" fillId="5" borderId="19" xfId="0" applyNumberFormat="1" applyFont="1" applyFill="1" applyBorder="1" applyAlignment="1">
      <alignment vertical="center"/>
    </xf>
    <xf numFmtId="49" fontId="29" fillId="3" borderId="19" xfId="0" applyNumberFormat="1" applyFont="1" applyFill="1" applyBorder="1" applyAlignment="1">
      <alignment vertical="center"/>
    </xf>
    <xf numFmtId="0" fontId="29" fillId="3" borderId="19" xfId="0" applyFont="1" applyFill="1" applyBorder="1" applyAlignment="1">
      <alignment vertical="center"/>
    </xf>
    <xf numFmtId="165" fontId="29" fillId="3" borderId="19" xfId="0" applyNumberFormat="1" applyFont="1" applyFill="1" applyBorder="1" applyAlignment="1">
      <alignment vertical="center"/>
    </xf>
    <xf numFmtId="165" fontId="29" fillId="6" borderId="19" xfId="0" applyNumberFormat="1" applyFont="1" applyFill="1" applyBorder="1" applyAlignment="1">
      <alignment vertical="center"/>
    </xf>
    <xf numFmtId="169" fontId="34" fillId="2" borderId="5" xfId="0" applyNumberFormat="1" applyFont="1" applyFill="1" applyBorder="1" applyAlignment="1">
      <alignment vertical="center"/>
    </xf>
    <xf numFmtId="49" fontId="4" fillId="2" borderId="60" xfId="0" applyNumberFormat="1" applyFont="1" applyFill="1" applyBorder="1" applyAlignment="1">
      <alignment vertical="center" wrapText="1"/>
    </xf>
    <xf numFmtId="0" fontId="4" fillId="2" borderId="59" xfId="0" applyNumberFormat="1" applyFont="1" applyFill="1" applyBorder="1" applyAlignment="1">
      <alignment horizontal="right" wrapText="1"/>
    </xf>
    <xf numFmtId="0" fontId="4" fillId="2" borderId="59" xfId="0" applyNumberFormat="1" applyFont="1" applyFill="1" applyBorder="1" applyAlignment="1">
      <alignment horizontal="center" wrapText="1"/>
    </xf>
    <xf numFmtId="0" fontId="4" fillId="2" borderId="59" xfId="0" applyNumberFormat="1" applyFont="1" applyFill="1" applyBorder="1" applyAlignment="1">
      <alignment horizontal="right"/>
    </xf>
    <xf numFmtId="49" fontId="4" fillId="2" borderId="59" xfId="0" applyNumberFormat="1" applyFont="1" applyFill="1" applyBorder="1" applyAlignment="1"/>
    <xf numFmtId="0" fontId="4" fillId="2" borderId="60" xfId="0" applyFont="1" applyFill="1" applyBorder="1" applyAlignment="1"/>
    <xf numFmtId="49" fontId="4" fillId="2" borderId="59" xfId="0" applyNumberFormat="1" applyFont="1" applyFill="1" applyBorder="1" applyAlignment="1">
      <alignment horizontal="right" wrapText="1"/>
    </xf>
    <xf numFmtId="3" fontId="4" fillId="2" borderId="59" xfId="0" applyNumberFormat="1" applyFont="1" applyFill="1" applyBorder="1" applyAlignment="1">
      <alignment horizontal="right" wrapText="1"/>
    </xf>
    <xf numFmtId="0" fontId="31" fillId="0" borderId="59" xfId="0" applyFont="1" applyBorder="1" applyAlignment="1">
      <alignment horizontal="left"/>
    </xf>
    <xf numFmtId="0" fontId="32" fillId="0" borderId="59" xfId="0" applyFont="1" applyBorder="1" applyAlignment="1">
      <alignment horizontal="right"/>
    </xf>
    <xf numFmtId="3" fontId="31" fillId="0" borderId="59" xfId="0" applyNumberFormat="1" applyFont="1" applyBorder="1" applyAlignment="1">
      <alignment horizontal="right"/>
    </xf>
    <xf numFmtId="169" fontId="33" fillId="10" borderId="59" xfId="0" applyNumberFormat="1" applyFont="1" applyFill="1" applyBorder="1"/>
    <xf numFmtId="0" fontId="31" fillId="0" borderId="59" xfId="0" applyFont="1" applyBorder="1" applyAlignment="1">
      <alignment horizontal="right"/>
    </xf>
    <xf numFmtId="0" fontId="4" fillId="0" borderId="59" xfId="0" applyFont="1" applyBorder="1" applyAlignment="1"/>
    <xf numFmtId="3" fontId="4" fillId="0" borderId="59" xfId="0" applyNumberFormat="1" applyFont="1" applyBorder="1" applyAlignment="1"/>
    <xf numFmtId="169" fontId="7" fillId="3" borderId="70" xfId="0" applyNumberFormat="1" applyFont="1" applyFill="1" applyBorder="1" applyAlignment="1">
      <alignment vertical="center"/>
    </xf>
    <xf numFmtId="169" fontId="33" fillId="0" borderId="59" xfId="1" applyNumberFormat="1" applyFont="1" applyBorder="1" applyAlignment="1">
      <alignment horizontal="right"/>
    </xf>
    <xf numFmtId="0" fontId="32" fillId="10" borderId="59" xfId="0" applyFont="1" applyFill="1" applyBorder="1" applyAlignment="1">
      <alignment wrapText="1"/>
    </xf>
    <xf numFmtId="0" fontId="31" fillId="10" borderId="59" xfId="0" applyFont="1" applyFill="1" applyBorder="1" applyAlignment="1">
      <alignment wrapText="1"/>
    </xf>
    <xf numFmtId="0" fontId="31" fillId="10" borderId="59" xfId="0" applyFont="1" applyFill="1" applyBorder="1" applyAlignment="1">
      <alignment horizontal="center" wrapText="1"/>
    </xf>
    <xf numFmtId="0" fontId="32" fillId="0" borderId="59" xfId="0" applyFont="1" applyBorder="1" applyAlignment="1">
      <alignment horizontal="left"/>
    </xf>
    <xf numFmtId="0" fontId="33" fillId="0" borderId="59" xfId="1" applyFont="1" applyBorder="1"/>
    <xf numFmtId="3" fontId="31" fillId="10" borderId="59" xfId="0" applyNumberFormat="1" applyFont="1" applyFill="1" applyBorder="1" applyAlignment="1">
      <alignment wrapText="1"/>
    </xf>
    <xf numFmtId="3" fontId="33" fillId="10" borderId="59" xfId="0" applyNumberFormat="1" applyFont="1" applyFill="1" applyBorder="1"/>
    <xf numFmtId="0" fontId="31" fillId="10" borderId="59" xfId="0" applyFont="1" applyFill="1" applyBorder="1" applyAlignment="1">
      <alignment horizontal="right" wrapText="1"/>
    </xf>
    <xf numFmtId="14" fontId="4" fillId="2" borderId="59" xfId="0" applyNumberFormat="1" applyFont="1" applyFill="1" applyBorder="1" applyAlignment="1">
      <alignment horizontal="right"/>
    </xf>
    <xf numFmtId="49" fontId="30" fillId="3" borderId="19" xfId="0" applyNumberFormat="1" applyFont="1" applyFill="1" applyBorder="1" applyAlignment="1">
      <alignment horizontal="center" vertical="center"/>
    </xf>
    <xf numFmtId="0" fontId="30" fillId="4" borderId="19" xfId="0" applyFont="1" applyFill="1" applyBorder="1" applyAlignment="1">
      <alignment horizontal="center" vertical="center"/>
    </xf>
    <xf numFmtId="49" fontId="9" fillId="9" borderId="37" xfId="0" applyNumberFormat="1" applyFont="1" applyFill="1" applyBorder="1" applyAlignment="1">
      <alignment vertical="center"/>
    </xf>
    <xf numFmtId="0" fontId="34" fillId="9" borderId="38" xfId="0" applyFont="1" applyFill="1" applyBorder="1" applyAlignment="1">
      <alignment vertical="center"/>
    </xf>
    <xf numFmtId="49" fontId="7" fillId="3" borderId="19" xfId="0" applyNumberFormat="1" applyFont="1" applyFill="1" applyBorder="1" applyAlignment="1">
      <alignment wrapText="1"/>
    </xf>
    <xf numFmtId="0" fontId="7" fillId="4" borderId="19" xfId="0" applyFont="1" applyFill="1" applyBorder="1" applyAlignment="1">
      <alignment wrapText="1"/>
    </xf>
    <xf numFmtId="49" fontId="4" fillId="2" borderId="59" xfId="0" applyNumberFormat="1" applyFont="1" applyFill="1" applyBorder="1" applyAlignment="1">
      <alignment wrapText="1"/>
    </xf>
    <xf numFmtId="0" fontId="4" fillId="2" borderId="60" xfId="0" applyFont="1" applyFill="1" applyBorder="1" applyAlignment="1">
      <alignment wrapText="1"/>
    </xf>
    <xf numFmtId="49" fontId="4" fillId="2" borderId="59" xfId="0" applyNumberFormat="1" applyFont="1" applyFill="1" applyBorder="1" applyAlignment="1"/>
    <xf numFmtId="0" fontId="4" fillId="2" borderId="60" xfId="0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8" fillId="9" borderId="37" xfId="0" applyNumberFormat="1" applyFont="1" applyFill="1" applyBorder="1" applyAlignment="1">
      <alignment vertical="center"/>
    </xf>
    <xf numFmtId="0" fontId="13" fillId="9" borderId="38" xfId="0" applyFont="1" applyFill="1" applyBorder="1" applyAlignment="1">
      <alignment vertical="center"/>
    </xf>
    <xf numFmtId="0" fontId="26" fillId="11" borderId="19" xfId="0" applyFont="1" applyFill="1" applyBorder="1" applyAlignment="1">
      <alignment wrapText="1"/>
    </xf>
    <xf numFmtId="0" fontId="27" fillId="10" borderId="59" xfId="0" applyFont="1" applyFill="1" applyBorder="1" applyAlignment="1">
      <alignment wrapText="1"/>
    </xf>
    <xf numFmtId="0" fontId="19" fillId="10" borderId="60" xfId="0" applyFont="1" applyFill="1" applyBorder="1" applyAlignment="1">
      <alignment wrapText="1"/>
    </xf>
    <xf numFmtId="0" fontId="19" fillId="10" borderId="59" xfId="0" applyFont="1" applyFill="1" applyBorder="1" applyAlignment="1">
      <alignment wrapText="1"/>
    </xf>
    <xf numFmtId="0" fontId="19" fillId="10" borderId="59" xfId="0" applyFont="1" applyFill="1" applyBorder="1" applyAlignment="1"/>
    <xf numFmtId="0" fontId="19" fillId="10" borderId="60" xfId="0" applyFont="1" applyFill="1" applyBorder="1" applyAlignment="1"/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0</xdr:row>
      <xdr:rowOff>142875</xdr:rowOff>
    </xdr:from>
    <xdr:to>
      <xdr:col>7</xdr:col>
      <xdr:colOff>19050</xdr:colOff>
      <xdr:row>8</xdr:row>
      <xdr:rowOff>22559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142875"/>
          <a:ext cx="624840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solis/Documents/gasolis/Concepci&#243;n%202018/Cr&#233;dito/FT%20&#193;rea%20Concepci&#243;n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lga crespa"/>
      <sheetName val="Acelga Otoño-Invierno"/>
      <sheetName val="Aji"/>
      <sheetName val="Apiario"/>
      <sheetName val="Apio"/>
      <sheetName val="Arveja Verde"/>
      <sheetName val="Avena Grano"/>
      <sheetName val="Avena-Ballica"/>
      <sheetName val="Avena-Vicia"/>
      <sheetName val="Bovinos leche"/>
      <sheetName val="Cebolla"/>
      <sheetName val="Cerezos"/>
      <sheetName val="Cilantro"/>
      <sheetName val="Espinaca"/>
      <sheetName val="Festulolium Trebol Rosado"/>
      <sheetName val="Festulolium Trebol Blanco"/>
      <sheetName val="Frutilla Estab"/>
      <sheetName val="Frutilla Prod"/>
      <sheetName val="Gladiolos"/>
      <sheetName val="Habas"/>
      <sheetName val="Lechuga"/>
      <sheetName val="Lilium"/>
      <sheetName val="Maiz Choclo"/>
      <sheetName val="Nogales"/>
      <sheetName val="Novillos Engorda"/>
      <sheetName val="Palto"/>
      <sheetName val="Papas Guarda"/>
      <sheetName val="Papas"/>
      <sheetName val="Perejil"/>
      <sheetName val="Poroto granado"/>
      <sheetName val="Poroto seco"/>
      <sheetName val="Poroto verde"/>
      <sheetName val="Tomate Aire Libre"/>
      <sheetName val="Trigo"/>
      <sheetName val="Viña pais"/>
      <sheetName val="Viña moscatel"/>
      <sheetName val="Zapallito Italiano"/>
      <sheetName val="Hoja1"/>
    </sheetNames>
    <sheetDataSet>
      <sheetData sheetId="0">
        <row r="6">
          <cell r="C6" t="str">
            <v>ACELGA</v>
          </cell>
        </row>
        <row r="9">
          <cell r="C9" t="str">
            <v>BIO BIO</v>
          </cell>
        </row>
        <row r="10">
          <cell r="C10" t="str">
            <v>CONCEPCION</v>
          </cell>
        </row>
      </sheetData>
      <sheetData sheetId="1">
        <row r="7">
          <cell r="C7" t="str">
            <v>PENCA BLANCA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G85"/>
  <sheetViews>
    <sheetView tabSelected="1" topLeftCell="A17" workbookViewId="0">
      <selection activeCell="I28" sqref="I28"/>
    </sheetView>
  </sheetViews>
  <sheetFormatPr baseColWidth="10" defaultRowHeight="12.75" x14ac:dyDescent="0.25"/>
  <cols>
    <col min="1" max="1" width="11.42578125" style="176"/>
    <col min="2" max="2" width="20.28515625" style="176" customWidth="1"/>
    <col min="3" max="3" width="17.28515625" style="176" customWidth="1"/>
    <col min="4" max="4" width="11.42578125" style="176"/>
    <col min="5" max="5" width="13.28515625" style="176" customWidth="1"/>
    <col min="6" max="7" width="15.42578125" style="176" customWidth="1"/>
    <col min="8" max="16384" width="11.42578125" style="176"/>
  </cols>
  <sheetData>
    <row r="1" spans="2:7" x14ac:dyDescent="0.25">
      <c r="B1" s="177"/>
      <c r="C1" s="177"/>
      <c r="D1" s="177"/>
      <c r="E1" s="177"/>
      <c r="F1" s="177"/>
      <c r="G1" s="177"/>
    </row>
    <row r="2" spans="2:7" x14ac:dyDescent="0.25">
      <c r="B2" s="177"/>
      <c r="C2" s="177"/>
      <c r="D2" s="177"/>
      <c r="E2" s="177"/>
      <c r="F2" s="177"/>
      <c r="G2" s="177"/>
    </row>
    <row r="3" spans="2:7" x14ac:dyDescent="0.25">
      <c r="B3" s="177"/>
      <c r="C3" s="177"/>
      <c r="D3" s="177"/>
      <c r="E3" s="177"/>
      <c r="F3" s="177"/>
      <c r="G3" s="177"/>
    </row>
    <row r="4" spans="2:7" x14ac:dyDescent="0.25">
      <c r="B4" s="177"/>
      <c r="C4" s="177"/>
      <c r="D4" s="177"/>
      <c r="E4" s="177"/>
      <c r="F4" s="177"/>
      <c r="G4" s="177"/>
    </row>
    <row r="5" spans="2:7" x14ac:dyDescent="0.25">
      <c r="B5" s="177"/>
      <c r="C5" s="177"/>
      <c r="D5" s="177"/>
      <c r="E5" s="177"/>
      <c r="F5" s="177"/>
      <c r="G5" s="177"/>
    </row>
    <row r="6" spans="2:7" x14ac:dyDescent="0.25">
      <c r="B6" s="177"/>
      <c r="C6" s="177"/>
      <c r="D6" s="177"/>
      <c r="E6" s="177"/>
      <c r="F6" s="177"/>
      <c r="G6" s="177"/>
    </row>
    <row r="7" spans="2:7" x14ac:dyDescent="0.25">
      <c r="B7" s="177"/>
      <c r="C7" s="177"/>
      <c r="D7" s="177"/>
      <c r="E7" s="177"/>
      <c r="F7" s="177"/>
      <c r="G7" s="177"/>
    </row>
    <row r="8" spans="2:7" x14ac:dyDescent="0.25">
      <c r="B8" s="178"/>
      <c r="C8" s="179"/>
      <c r="D8" s="177"/>
      <c r="E8" s="179"/>
      <c r="F8" s="179"/>
      <c r="G8" s="179"/>
    </row>
    <row r="9" spans="2:7" x14ac:dyDescent="0.25">
      <c r="B9" s="204"/>
      <c r="C9" s="204"/>
      <c r="D9" s="233"/>
      <c r="E9" s="204"/>
      <c r="F9" s="204"/>
      <c r="G9" s="204"/>
    </row>
    <row r="10" spans="2:7" x14ac:dyDescent="0.25">
      <c r="B10" s="234" t="s">
        <v>0</v>
      </c>
      <c r="C10" s="262" t="s">
        <v>94</v>
      </c>
      <c r="D10" s="233"/>
      <c r="E10" s="291" t="s">
        <v>85</v>
      </c>
      <c r="F10" s="292"/>
      <c r="G10" s="267" t="s">
        <v>98</v>
      </c>
    </row>
    <row r="11" spans="2:7" x14ac:dyDescent="0.25">
      <c r="B11" s="261" t="s">
        <v>1</v>
      </c>
      <c r="C11" s="263" t="s">
        <v>95</v>
      </c>
      <c r="D11" s="233"/>
      <c r="E11" s="293" t="s">
        <v>2</v>
      </c>
      <c r="F11" s="294"/>
      <c r="G11" s="267" t="s">
        <v>128</v>
      </c>
    </row>
    <row r="12" spans="2:7" x14ac:dyDescent="0.25">
      <c r="B12" s="261" t="s">
        <v>3</v>
      </c>
      <c r="C12" s="262" t="s">
        <v>4</v>
      </c>
      <c r="D12" s="233"/>
      <c r="E12" s="293" t="s">
        <v>132</v>
      </c>
      <c r="F12" s="294"/>
      <c r="G12" s="268">
        <v>5000</v>
      </c>
    </row>
    <row r="13" spans="2:7" x14ac:dyDescent="0.25">
      <c r="B13" s="261" t="s">
        <v>6</v>
      </c>
      <c r="C13" s="262" t="str">
        <f>'[1]Acelga crespa'!$C$9</f>
        <v>BIO BIO</v>
      </c>
      <c r="D13" s="233"/>
      <c r="E13" s="265" t="s">
        <v>7</v>
      </c>
      <c r="F13" s="266"/>
      <c r="G13" s="268">
        <f>G10*G12</f>
        <v>2200000</v>
      </c>
    </row>
    <row r="14" spans="2:7" x14ac:dyDescent="0.25">
      <c r="B14" s="261" t="s">
        <v>8</v>
      </c>
      <c r="C14" s="264" t="str">
        <f>'[1]Acelga crespa'!$C$10</f>
        <v>CONCEPCION</v>
      </c>
      <c r="D14" s="233"/>
      <c r="E14" s="293" t="s">
        <v>9</v>
      </c>
      <c r="F14" s="294"/>
      <c r="G14" s="267" t="s">
        <v>96</v>
      </c>
    </row>
    <row r="15" spans="2:7" x14ac:dyDescent="0.25">
      <c r="B15" s="261" t="s">
        <v>10</v>
      </c>
      <c r="C15" s="264" t="s">
        <v>62</v>
      </c>
      <c r="D15" s="233"/>
      <c r="E15" s="293" t="s">
        <v>11</v>
      </c>
      <c r="F15" s="294"/>
      <c r="G15" s="267" t="s">
        <v>97</v>
      </c>
    </row>
    <row r="16" spans="2:7" x14ac:dyDescent="0.25">
      <c r="B16" s="261" t="s">
        <v>12</v>
      </c>
      <c r="C16" s="286">
        <v>44727</v>
      </c>
      <c r="D16" s="233"/>
      <c r="E16" s="295" t="s">
        <v>13</v>
      </c>
      <c r="F16" s="296"/>
      <c r="G16" s="267" t="s">
        <v>89</v>
      </c>
    </row>
    <row r="17" spans="2:7" x14ac:dyDescent="0.25">
      <c r="B17" s="235"/>
      <c r="C17" s="236"/>
      <c r="D17" s="237"/>
      <c r="E17" s="238"/>
      <c r="F17" s="238"/>
      <c r="G17" s="239"/>
    </row>
    <row r="18" spans="2:7" x14ac:dyDescent="0.25">
      <c r="B18" s="287" t="s">
        <v>14</v>
      </c>
      <c r="C18" s="288"/>
      <c r="D18" s="288"/>
      <c r="E18" s="288"/>
      <c r="F18" s="288"/>
      <c r="G18" s="288"/>
    </row>
    <row r="19" spans="2:7" x14ac:dyDescent="0.25">
      <c r="B19" s="238"/>
      <c r="C19" s="242"/>
      <c r="D19" s="242"/>
      <c r="E19" s="242"/>
      <c r="F19" s="238"/>
      <c r="G19" s="238"/>
    </row>
    <row r="20" spans="2:7" x14ac:dyDescent="0.25">
      <c r="B20" s="244" t="s">
        <v>15</v>
      </c>
      <c r="C20" s="199"/>
      <c r="D20" s="199"/>
      <c r="E20" s="199"/>
      <c r="F20" s="199"/>
      <c r="G20" s="199"/>
    </row>
    <row r="21" spans="2:7" x14ac:dyDescent="0.25">
      <c r="B21" s="245" t="s">
        <v>16</v>
      </c>
      <c r="C21" s="245" t="s">
        <v>17</v>
      </c>
      <c r="D21" s="245" t="s">
        <v>18</v>
      </c>
      <c r="E21" s="245" t="s">
        <v>19</v>
      </c>
      <c r="F21" s="245" t="s">
        <v>20</v>
      </c>
      <c r="G21" s="245" t="s">
        <v>21</v>
      </c>
    </row>
    <row r="22" spans="2:7" x14ac:dyDescent="0.25">
      <c r="B22" s="269" t="s">
        <v>99</v>
      </c>
      <c r="C22" s="180" t="s">
        <v>135</v>
      </c>
      <c r="D22" s="270">
        <v>2</v>
      </c>
      <c r="E22" s="180" t="s">
        <v>100</v>
      </c>
      <c r="F22" s="271">
        <v>30000</v>
      </c>
      <c r="G22" s="272">
        <f t="shared" ref="G22:G24" si="0">F22*D22</f>
        <v>60000</v>
      </c>
    </row>
    <row r="23" spans="2:7" x14ac:dyDescent="0.25">
      <c r="B23" s="269" t="s">
        <v>79</v>
      </c>
      <c r="C23" s="180" t="s">
        <v>135</v>
      </c>
      <c r="D23" s="273">
        <v>1</v>
      </c>
      <c r="E23" s="180" t="s">
        <v>69</v>
      </c>
      <c r="F23" s="271">
        <v>30000</v>
      </c>
      <c r="G23" s="272">
        <f t="shared" si="0"/>
        <v>30000</v>
      </c>
    </row>
    <row r="24" spans="2:7" x14ac:dyDescent="0.25">
      <c r="B24" s="269" t="s">
        <v>101</v>
      </c>
      <c r="C24" s="180" t="s">
        <v>135</v>
      </c>
      <c r="D24" s="273">
        <v>1</v>
      </c>
      <c r="E24" s="180" t="s">
        <v>91</v>
      </c>
      <c r="F24" s="271">
        <v>30000</v>
      </c>
      <c r="G24" s="272">
        <f t="shared" si="0"/>
        <v>30000</v>
      </c>
    </row>
    <row r="25" spans="2:7" x14ac:dyDescent="0.25">
      <c r="B25" s="246" t="s">
        <v>22</v>
      </c>
      <c r="C25" s="247"/>
      <c r="D25" s="247"/>
      <c r="E25" s="247"/>
      <c r="F25" s="248"/>
      <c r="G25" s="249">
        <f>SUM(G22:G24)</f>
        <v>120000</v>
      </c>
    </row>
    <row r="26" spans="2:7" x14ac:dyDescent="0.25">
      <c r="B26" s="238"/>
      <c r="C26" s="238"/>
      <c r="D26" s="238"/>
      <c r="E26" s="238"/>
      <c r="F26" s="250"/>
      <c r="G26" s="250"/>
    </row>
    <row r="27" spans="2:7" x14ac:dyDescent="0.25">
      <c r="B27" s="244" t="s">
        <v>23</v>
      </c>
      <c r="C27" s="251"/>
      <c r="D27" s="251"/>
      <c r="E27" s="251"/>
      <c r="F27" s="199"/>
      <c r="G27" s="199"/>
    </row>
    <row r="28" spans="2:7" x14ac:dyDescent="0.25">
      <c r="B28" s="252" t="s">
        <v>16</v>
      </c>
      <c r="C28" s="245" t="s">
        <v>17</v>
      </c>
      <c r="D28" s="245" t="s">
        <v>18</v>
      </c>
      <c r="E28" s="252" t="s">
        <v>19</v>
      </c>
      <c r="F28" s="245" t="s">
        <v>20</v>
      </c>
      <c r="G28" s="252" t="s">
        <v>21</v>
      </c>
    </row>
    <row r="29" spans="2:7" x14ac:dyDescent="0.25">
      <c r="B29" s="274"/>
      <c r="C29" s="274"/>
      <c r="D29" s="274"/>
      <c r="E29" s="274"/>
      <c r="F29" s="274"/>
      <c r="G29" s="275">
        <v>0</v>
      </c>
    </row>
    <row r="30" spans="2:7" x14ac:dyDescent="0.25">
      <c r="B30" s="185" t="s">
        <v>24</v>
      </c>
      <c r="C30" s="186"/>
      <c r="D30" s="186"/>
      <c r="E30" s="186"/>
      <c r="F30" s="187"/>
      <c r="G30" s="276">
        <f>SUM(G29:G29)</f>
        <v>0</v>
      </c>
    </row>
    <row r="31" spans="2:7" x14ac:dyDescent="0.25">
      <c r="B31" s="194"/>
      <c r="C31" s="194"/>
      <c r="D31" s="194"/>
      <c r="E31" s="194"/>
      <c r="F31" s="195"/>
      <c r="G31" s="195"/>
    </row>
    <row r="32" spans="2:7" x14ac:dyDescent="0.25">
      <c r="B32" s="244" t="s">
        <v>25</v>
      </c>
      <c r="C32" s="251"/>
      <c r="D32" s="251"/>
      <c r="E32" s="251"/>
      <c r="F32" s="199"/>
      <c r="G32" s="199"/>
    </row>
    <row r="33" spans="2:7" x14ac:dyDescent="0.25">
      <c r="B33" s="252" t="s">
        <v>16</v>
      </c>
      <c r="C33" s="252" t="s">
        <v>17</v>
      </c>
      <c r="D33" s="252" t="s">
        <v>18</v>
      </c>
      <c r="E33" s="252" t="s">
        <v>19</v>
      </c>
      <c r="F33" s="245" t="s">
        <v>20</v>
      </c>
      <c r="G33" s="252" t="s">
        <v>21</v>
      </c>
    </row>
    <row r="34" spans="2:7" x14ac:dyDescent="0.25">
      <c r="B34" s="269" t="s">
        <v>102</v>
      </c>
      <c r="C34" s="180" t="s">
        <v>103</v>
      </c>
      <c r="D34" s="273">
        <v>440</v>
      </c>
      <c r="E34" s="180" t="s">
        <v>104</v>
      </c>
      <c r="F34" s="271">
        <v>1650</v>
      </c>
      <c r="G34" s="277">
        <f>D34*F34</f>
        <v>726000</v>
      </c>
    </row>
    <row r="35" spans="2:7" x14ac:dyDescent="0.25">
      <c r="B35" s="269" t="s">
        <v>26</v>
      </c>
      <c r="C35" s="180" t="s">
        <v>136</v>
      </c>
      <c r="D35" s="273">
        <v>1</v>
      </c>
      <c r="E35" s="180" t="s">
        <v>69</v>
      </c>
      <c r="F35" s="271">
        <v>45000</v>
      </c>
      <c r="G35" s="277">
        <f>D35*F35</f>
        <v>45000</v>
      </c>
    </row>
    <row r="36" spans="2:7" x14ac:dyDescent="0.25">
      <c r="B36" s="269" t="s">
        <v>70</v>
      </c>
      <c r="C36" s="180" t="s">
        <v>136</v>
      </c>
      <c r="D36" s="273">
        <v>1</v>
      </c>
      <c r="E36" s="180" t="s">
        <v>69</v>
      </c>
      <c r="F36" s="271">
        <v>45000</v>
      </c>
      <c r="G36" s="277">
        <f>D36*F36</f>
        <v>45000</v>
      </c>
    </row>
    <row r="37" spans="2:7" x14ac:dyDescent="0.25">
      <c r="B37" s="246" t="s">
        <v>27</v>
      </c>
      <c r="C37" s="247"/>
      <c r="D37" s="247"/>
      <c r="E37" s="247"/>
      <c r="F37" s="248"/>
      <c r="G37" s="249">
        <f>SUM(G34:G36)</f>
        <v>816000</v>
      </c>
    </row>
    <row r="38" spans="2:7" x14ac:dyDescent="0.25">
      <c r="B38" s="238"/>
      <c r="C38" s="238"/>
      <c r="D38" s="238"/>
      <c r="E38" s="238"/>
      <c r="F38" s="250"/>
      <c r="G38" s="250"/>
    </row>
    <row r="39" spans="2:7" x14ac:dyDescent="0.25">
      <c r="B39" s="244" t="s">
        <v>28</v>
      </c>
      <c r="C39" s="251"/>
      <c r="D39" s="251"/>
      <c r="E39" s="251"/>
      <c r="F39" s="199"/>
      <c r="G39" s="199"/>
    </row>
    <row r="40" spans="2:7" ht="25.5" x14ac:dyDescent="0.25">
      <c r="B40" s="245" t="s">
        <v>29</v>
      </c>
      <c r="C40" s="245" t="s">
        <v>30</v>
      </c>
      <c r="D40" s="245" t="s">
        <v>31</v>
      </c>
      <c r="E40" s="245" t="s">
        <v>19</v>
      </c>
      <c r="F40" s="245" t="s">
        <v>20</v>
      </c>
      <c r="G40" s="245" t="s">
        <v>21</v>
      </c>
    </row>
    <row r="41" spans="2:7" x14ac:dyDescent="0.25">
      <c r="B41" s="278" t="s">
        <v>32</v>
      </c>
      <c r="C41" s="279"/>
      <c r="D41" s="285"/>
      <c r="E41" s="279"/>
      <c r="F41" s="280"/>
      <c r="G41" s="283"/>
    </row>
    <row r="42" spans="2:7" x14ac:dyDescent="0.25">
      <c r="B42" s="269" t="s">
        <v>88</v>
      </c>
      <c r="C42" s="180" t="s">
        <v>34</v>
      </c>
      <c r="D42" s="273">
        <v>120</v>
      </c>
      <c r="E42" s="180" t="s">
        <v>69</v>
      </c>
      <c r="F42" s="271">
        <v>400</v>
      </c>
      <c r="G42" s="284">
        <f t="shared" ref="G42:G48" si="1">F42*D42</f>
        <v>48000</v>
      </c>
    </row>
    <row r="43" spans="2:7" x14ac:dyDescent="0.25">
      <c r="B43" s="269" t="s">
        <v>105</v>
      </c>
      <c r="C43" s="180" t="s">
        <v>34</v>
      </c>
      <c r="D43" s="273">
        <v>30</v>
      </c>
      <c r="E43" s="180" t="s">
        <v>69</v>
      </c>
      <c r="F43" s="271">
        <v>2600</v>
      </c>
      <c r="G43" s="284">
        <f t="shared" si="1"/>
        <v>78000</v>
      </c>
    </row>
    <row r="44" spans="2:7" x14ac:dyDescent="0.25">
      <c r="B44" s="281" t="s">
        <v>33</v>
      </c>
      <c r="C44" s="180"/>
      <c r="D44" s="273"/>
      <c r="E44" s="180"/>
      <c r="F44" s="271"/>
      <c r="G44" s="284"/>
    </row>
    <row r="45" spans="2:7" x14ac:dyDescent="0.25">
      <c r="B45" s="282" t="s">
        <v>66</v>
      </c>
      <c r="C45" s="180" t="s">
        <v>34</v>
      </c>
      <c r="D45" s="273">
        <v>200</v>
      </c>
      <c r="E45" s="180" t="s">
        <v>69</v>
      </c>
      <c r="F45" s="271">
        <v>290</v>
      </c>
      <c r="G45" s="284">
        <f t="shared" si="1"/>
        <v>58000</v>
      </c>
    </row>
    <row r="46" spans="2:7" x14ac:dyDescent="0.25">
      <c r="B46" s="269" t="s">
        <v>90</v>
      </c>
      <c r="C46" s="180" t="s">
        <v>34</v>
      </c>
      <c r="D46" s="273">
        <v>100</v>
      </c>
      <c r="E46" s="180" t="s">
        <v>91</v>
      </c>
      <c r="F46" s="271">
        <v>380</v>
      </c>
      <c r="G46" s="284">
        <f>F46*D46</f>
        <v>38000</v>
      </c>
    </row>
    <row r="47" spans="2:7" x14ac:dyDescent="0.25">
      <c r="B47" s="281" t="s">
        <v>36</v>
      </c>
      <c r="C47" s="180"/>
      <c r="D47" s="273"/>
      <c r="E47" s="180"/>
      <c r="F47" s="271"/>
      <c r="G47" s="284"/>
    </row>
    <row r="48" spans="2:7" x14ac:dyDescent="0.25">
      <c r="B48" s="269" t="s">
        <v>92</v>
      </c>
      <c r="C48" s="180" t="s">
        <v>93</v>
      </c>
      <c r="D48" s="273">
        <v>1</v>
      </c>
      <c r="E48" s="180" t="s">
        <v>69</v>
      </c>
      <c r="F48" s="271">
        <v>45000</v>
      </c>
      <c r="G48" s="284">
        <f t="shared" si="1"/>
        <v>45000</v>
      </c>
    </row>
    <row r="49" spans="2:7" x14ac:dyDescent="0.25">
      <c r="B49" s="246" t="s">
        <v>35</v>
      </c>
      <c r="C49" s="247"/>
      <c r="D49" s="247"/>
      <c r="E49" s="247"/>
      <c r="F49" s="248"/>
      <c r="G49" s="249">
        <f>SUM(G41:G48)</f>
        <v>267000</v>
      </c>
    </row>
    <row r="50" spans="2:7" x14ac:dyDescent="0.25">
      <c r="B50" s="240"/>
      <c r="C50" s="241"/>
      <c r="D50" s="241"/>
      <c r="E50" s="253"/>
      <c r="F50" s="243"/>
      <c r="G50" s="243"/>
    </row>
    <row r="51" spans="2:7" x14ac:dyDescent="0.25">
      <c r="B51" s="181" t="s">
        <v>36</v>
      </c>
      <c r="C51" s="182"/>
      <c r="D51" s="183"/>
      <c r="E51" s="183"/>
      <c r="F51" s="184"/>
      <c r="G51" s="184"/>
    </row>
    <row r="52" spans="2:7" ht="25.5" x14ac:dyDescent="0.25">
      <c r="B52" s="188" t="s">
        <v>37</v>
      </c>
      <c r="C52" s="189" t="s">
        <v>30</v>
      </c>
      <c r="D52" s="189" t="s">
        <v>31</v>
      </c>
      <c r="E52" s="188" t="s">
        <v>19</v>
      </c>
      <c r="F52" s="189" t="s">
        <v>20</v>
      </c>
      <c r="G52" s="188" t="s">
        <v>21</v>
      </c>
    </row>
    <row r="53" spans="2:7" x14ac:dyDescent="0.25">
      <c r="B53" s="174"/>
      <c r="C53" s="39"/>
      <c r="D53" s="40"/>
      <c r="E53" s="20"/>
      <c r="F53" s="46"/>
      <c r="G53" s="40">
        <f>D53*F53</f>
        <v>0</v>
      </c>
    </row>
    <row r="54" spans="2:7" x14ac:dyDescent="0.25">
      <c r="B54" s="190" t="s">
        <v>38</v>
      </c>
      <c r="C54" s="191"/>
      <c r="D54" s="191"/>
      <c r="E54" s="191"/>
      <c r="F54" s="192"/>
      <c r="G54" s="193">
        <f>SUM(G53)</f>
        <v>0</v>
      </c>
    </row>
    <row r="55" spans="2:7" x14ac:dyDescent="0.25">
      <c r="B55" s="194"/>
      <c r="C55" s="194"/>
      <c r="D55" s="194"/>
      <c r="E55" s="194"/>
      <c r="F55" s="195"/>
      <c r="G55" s="195"/>
    </row>
    <row r="56" spans="2:7" x14ac:dyDescent="0.25">
      <c r="B56" s="244" t="s">
        <v>39</v>
      </c>
      <c r="C56" s="254"/>
      <c r="D56" s="254"/>
      <c r="E56" s="254"/>
      <c r="F56" s="254"/>
      <c r="G56" s="255">
        <f>G25+G30+G37+G49+G54</f>
        <v>1203000</v>
      </c>
    </row>
    <row r="57" spans="2:7" x14ac:dyDescent="0.25">
      <c r="B57" s="256" t="s">
        <v>40</v>
      </c>
      <c r="C57" s="257"/>
      <c r="D57" s="257"/>
      <c r="E57" s="257"/>
      <c r="F57" s="257"/>
      <c r="G57" s="258">
        <f>G56*0.05</f>
        <v>60150</v>
      </c>
    </row>
    <row r="58" spans="2:7" x14ac:dyDescent="0.25">
      <c r="B58" s="244" t="s">
        <v>41</v>
      </c>
      <c r="C58" s="254"/>
      <c r="D58" s="254"/>
      <c r="E58" s="254"/>
      <c r="F58" s="254"/>
      <c r="G58" s="255">
        <f>G57+G56</f>
        <v>1263150</v>
      </c>
    </row>
    <row r="59" spans="2:7" x14ac:dyDescent="0.25">
      <c r="B59" s="256" t="s">
        <v>42</v>
      </c>
      <c r="C59" s="257"/>
      <c r="D59" s="257"/>
      <c r="E59" s="257"/>
      <c r="F59" s="257"/>
      <c r="G59" s="258">
        <f>G13</f>
        <v>2200000</v>
      </c>
    </row>
    <row r="60" spans="2:7" x14ac:dyDescent="0.25">
      <c r="B60" s="244" t="s">
        <v>43</v>
      </c>
      <c r="C60" s="254"/>
      <c r="D60" s="254"/>
      <c r="E60" s="254"/>
      <c r="F60" s="254"/>
      <c r="G60" s="259">
        <f>G59-G58</f>
        <v>936850</v>
      </c>
    </row>
    <row r="61" spans="2:7" x14ac:dyDescent="0.25">
      <c r="B61" s="196" t="s">
        <v>130</v>
      </c>
      <c r="C61" s="197"/>
      <c r="D61" s="197"/>
      <c r="E61" s="197"/>
      <c r="F61" s="197"/>
      <c r="G61" s="198"/>
    </row>
    <row r="62" spans="2:7" ht="13.5" thickBot="1" x14ac:dyDescent="0.3">
      <c r="B62" s="199"/>
      <c r="C62" s="197"/>
      <c r="D62" s="197"/>
      <c r="E62" s="197"/>
      <c r="F62" s="197"/>
      <c r="G62" s="198"/>
    </row>
    <row r="63" spans="2:7" x14ac:dyDescent="0.25">
      <c r="B63" s="200" t="s">
        <v>131</v>
      </c>
      <c r="C63" s="201"/>
      <c r="D63" s="201"/>
      <c r="E63" s="201"/>
      <c r="F63" s="202"/>
      <c r="G63" s="198"/>
    </row>
    <row r="64" spans="2:7" x14ac:dyDescent="0.25">
      <c r="B64" s="203" t="s">
        <v>46</v>
      </c>
      <c r="C64" s="204"/>
      <c r="D64" s="204"/>
      <c r="E64" s="204"/>
      <c r="F64" s="205"/>
      <c r="G64" s="198"/>
    </row>
    <row r="65" spans="2:7" x14ac:dyDescent="0.25">
      <c r="B65" s="203" t="s">
        <v>47</v>
      </c>
      <c r="C65" s="204"/>
      <c r="D65" s="204"/>
      <c r="E65" s="204"/>
      <c r="F65" s="205"/>
      <c r="G65" s="198"/>
    </row>
    <row r="66" spans="2:7" x14ac:dyDescent="0.25">
      <c r="B66" s="203" t="s">
        <v>48</v>
      </c>
      <c r="C66" s="204"/>
      <c r="D66" s="204"/>
      <c r="E66" s="204"/>
      <c r="F66" s="205"/>
      <c r="G66" s="198"/>
    </row>
    <row r="67" spans="2:7" x14ac:dyDescent="0.25">
      <c r="B67" s="203" t="s">
        <v>49</v>
      </c>
      <c r="C67" s="204"/>
      <c r="D67" s="204"/>
      <c r="E67" s="204"/>
      <c r="F67" s="205"/>
      <c r="G67" s="198"/>
    </row>
    <row r="68" spans="2:7" x14ac:dyDescent="0.25">
      <c r="B68" s="203" t="s">
        <v>50</v>
      </c>
      <c r="C68" s="204"/>
      <c r="D68" s="204"/>
      <c r="E68" s="204"/>
      <c r="F68" s="205"/>
      <c r="G68" s="198"/>
    </row>
    <row r="69" spans="2:7" ht="13.5" thickBot="1" x14ac:dyDescent="0.3">
      <c r="B69" s="206" t="s">
        <v>51</v>
      </c>
      <c r="C69" s="207"/>
      <c r="D69" s="207"/>
      <c r="E69" s="207"/>
      <c r="F69" s="208"/>
      <c r="G69" s="198"/>
    </row>
    <row r="70" spans="2:7" x14ac:dyDescent="0.25">
      <c r="B70" s="199"/>
      <c r="C70" s="204"/>
      <c r="D70" s="204"/>
      <c r="E70" s="204"/>
      <c r="F70" s="204"/>
      <c r="G70" s="198"/>
    </row>
    <row r="71" spans="2:7" ht="13.5" thickBot="1" x14ac:dyDescent="0.3">
      <c r="B71" s="289" t="s">
        <v>52</v>
      </c>
      <c r="C71" s="290"/>
      <c r="D71" s="209"/>
      <c r="E71" s="210"/>
      <c r="F71" s="210"/>
      <c r="G71" s="198"/>
    </row>
    <row r="72" spans="2:7" x14ac:dyDescent="0.25">
      <c r="B72" s="211" t="s">
        <v>37</v>
      </c>
      <c r="C72" s="212" t="s">
        <v>53</v>
      </c>
      <c r="D72" s="213" t="s">
        <v>54</v>
      </c>
      <c r="E72" s="210"/>
      <c r="F72" s="210"/>
      <c r="G72" s="198"/>
    </row>
    <row r="73" spans="2:7" x14ac:dyDescent="0.25">
      <c r="B73" s="214" t="s">
        <v>55</v>
      </c>
      <c r="C73" s="215">
        <f>G25</f>
        <v>120000</v>
      </c>
      <c r="D73" s="216">
        <f>(C73/C79)</f>
        <v>9.5000593753710963E-2</v>
      </c>
      <c r="E73" s="210"/>
      <c r="F73" s="210"/>
      <c r="G73" s="198"/>
    </row>
    <row r="74" spans="2:7" x14ac:dyDescent="0.25">
      <c r="B74" s="214" t="s">
        <v>56</v>
      </c>
      <c r="C74" s="260">
        <f>G3830</f>
        <v>0</v>
      </c>
      <c r="D74" s="216">
        <v>0</v>
      </c>
      <c r="E74" s="210"/>
      <c r="F74" s="210"/>
      <c r="G74" s="198"/>
    </row>
    <row r="75" spans="2:7" x14ac:dyDescent="0.25">
      <c r="B75" s="214" t="s">
        <v>57</v>
      </c>
      <c r="C75" s="215">
        <f>G37</f>
        <v>816000</v>
      </c>
      <c r="D75" s="216">
        <f>(C75/C79)</f>
        <v>0.6460040375252345</v>
      </c>
      <c r="E75" s="210"/>
      <c r="F75" s="210"/>
      <c r="G75" s="198"/>
    </row>
    <row r="76" spans="2:7" x14ac:dyDescent="0.25">
      <c r="B76" s="214" t="s">
        <v>29</v>
      </c>
      <c r="C76" s="215">
        <f>G49</f>
        <v>267000</v>
      </c>
      <c r="D76" s="216">
        <f>(C76/C79)</f>
        <v>0.21137632110200688</v>
      </c>
      <c r="E76" s="210"/>
      <c r="F76" s="210"/>
      <c r="G76" s="198"/>
    </row>
    <row r="77" spans="2:7" x14ac:dyDescent="0.25">
      <c r="B77" s="214" t="s">
        <v>58</v>
      </c>
      <c r="C77" s="217">
        <v>0</v>
      </c>
      <c r="D77" s="216">
        <f>(C77/C79)</f>
        <v>0</v>
      </c>
      <c r="E77" s="218"/>
      <c r="F77" s="218"/>
      <c r="G77" s="198"/>
    </row>
    <row r="78" spans="2:7" x14ac:dyDescent="0.25">
      <c r="B78" s="214" t="s">
        <v>59</v>
      </c>
      <c r="C78" s="217">
        <f>G57</f>
        <v>60150</v>
      </c>
      <c r="D78" s="216">
        <f>(C78/C79)</f>
        <v>4.7619047619047616E-2</v>
      </c>
      <c r="E78" s="218"/>
      <c r="F78" s="218"/>
      <c r="G78" s="198"/>
    </row>
    <row r="79" spans="2:7" ht="13.5" thickBot="1" x14ac:dyDescent="0.3">
      <c r="B79" s="219" t="s">
        <v>60</v>
      </c>
      <c r="C79" s="220">
        <f>SUM(C73:C78)</f>
        <v>1263150</v>
      </c>
      <c r="D79" s="221">
        <f>SUM(D73:D78)</f>
        <v>1</v>
      </c>
      <c r="E79" s="218"/>
      <c r="F79" s="218"/>
      <c r="G79" s="198"/>
    </row>
    <row r="80" spans="2:7" x14ac:dyDescent="0.25">
      <c r="B80" s="199"/>
      <c r="C80" s="197"/>
      <c r="D80" s="197"/>
      <c r="E80" s="197"/>
      <c r="F80" s="197"/>
      <c r="G80" s="198"/>
    </row>
    <row r="81" spans="2:7" x14ac:dyDescent="0.25">
      <c r="B81" s="175"/>
      <c r="C81" s="197"/>
      <c r="D81" s="197"/>
      <c r="E81" s="197"/>
      <c r="F81" s="197"/>
      <c r="G81" s="198"/>
    </row>
    <row r="82" spans="2:7" ht="13.5" thickBot="1" x14ac:dyDescent="0.3">
      <c r="B82" s="222"/>
      <c r="C82" s="223" t="s">
        <v>75</v>
      </c>
      <c r="D82" s="224"/>
      <c r="E82" s="225"/>
      <c r="F82" s="226"/>
      <c r="G82" s="198"/>
    </row>
    <row r="83" spans="2:7" x14ac:dyDescent="0.25">
      <c r="B83" s="227" t="s">
        <v>133</v>
      </c>
      <c r="C83" s="228">
        <v>430</v>
      </c>
      <c r="D83" s="228">
        <v>440</v>
      </c>
      <c r="E83" s="229">
        <v>450</v>
      </c>
      <c r="F83" s="230"/>
      <c r="G83" s="231"/>
    </row>
    <row r="84" spans="2:7" ht="13.5" thickBot="1" x14ac:dyDescent="0.3">
      <c r="B84" s="219" t="s">
        <v>134</v>
      </c>
      <c r="C84" s="220">
        <f>(G58/C83)</f>
        <v>2937.5581395348836</v>
      </c>
      <c r="D84" s="220">
        <f>(G58/D83)</f>
        <v>2870.7954545454545</v>
      </c>
      <c r="E84" s="232">
        <f>(G58/E83)</f>
        <v>2807</v>
      </c>
      <c r="F84" s="230"/>
      <c r="G84" s="231"/>
    </row>
    <row r="85" spans="2:7" x14ac:dyDescent="0.25">
      <c r="B85" s="196" t="s">
        <v>61</v>
      </c>
      <c r="C85" s="204"/>
      <c r="D85" s="204"/>
      <c r="E85" s="204"/>
      <c r="F85" s="204"/>
      <c r="G85" s="204"/>
    </row>
  </sheetData>
  <mergeCells count="8">
    <mergeCell ref="B18:G18"/>
    <mergeCell ref="B71:C71"/>
    <mergeCell ref="E10:F10"/>
    <mergeCell ref="E11:F11"/>
    <mergeCell ref="E12:F12"/>
    <mergeCell ref="E14:F14"/>
    <mergeCell ref="E15:F15"/>
    <mergeCell ref="E16:F16"/>
  </mergeCells>
  <pageMargins left="0.70866141732283472" right="0.70866141732283472" top="0.74803149606299213" bottom="0.74803149606299213" header="0.31496062992125984" footer="0.31496062992125984"/>
  <pageSetup paperSize="121" scale="77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76" workbookViewId="0">
      <selection activeCell="D95" sqref="D95"/>
    </sheetView>
  </sheetViews>
  <sheetFormatPr baseColWidth="10" defaultRowHeight="15" x14ac:dyDescent="0.25"/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ht="15.75" thickBot="1" x14ac:dyDescent="0.3">
      <c r="A8" s="2"/>
      <c r="B8" s="3"/>
      <c r="C8" s="1"/>
      <c r="D8" s="3"/>
      <c r="E8" s="3"/>
      <c r="F8" s="3"/>
    </row>
    <row r="9" spans="1:6" ht="24" x14ac:dyDescent="0.25">
      <c r="A9" s="4" t="s">
        <v>0</v>
      </c>
      <c r="B9" s="110" t="s">
        <v>111</v>
      </c>
      <c r="C9" s="5"/>
      <c r="D9" s="301" t="s">
        <v>113</v>
      </c>
      <c r="E9" s="301"/>
      <c r="F9" s="116">
        <v>50</v>
      </c>
    </row>
    <row r="10" spans="1:6" ht="15" customHeight="1" x14ac:dyDescent="0.25">
      <c r="A10" s="6" t="s">
        <v>1</v>
      </c>
      <c r="B10" s="111" t="s">
        <v>112</v>
      </c>
      <c r="C10" s="7"/>
      <c r="D10" s="302" t="s">
        <v>2</v>
      </c>
      <c r="E10" s="303"/>
      <c r="F10" s="105" t="s">
        <v>106</v>
      </c>
    </row>
    <row r="11" spans="1:6" ht="27" customHeight="1" x14ac:dyDescent="0.25">
      <c r="A11" s="6" t="s">
        <v>3</v>
      </c>
      <c r="B11" s="111" t="s">
        <v>72</v>
      </c>
      <c r="C11" s="7"/>
      <c r="D11" s="304" t="s">
        <v>5</v>
      </c>
      <c r="E11" s="303"/>
      <c r="F11" s="117">
        <v>33000</v>
      </c>
    </row>
    <row r="12" spans="1:6" x14ac:dyDescent="0.25">
      <c r="A12" s="6" t="s">
        <v>6</v>
      </c>
      <c r="B12" s="111" t="s">
        <v>73</v>
      </c>
      <c r="C12" s="7"/>
      <c r="D12" s="135" t="s">
        <v>7</v>
      </c>
      <c r="E12" s="136"/>
      <c r="F12" s="117">
        <f>F9*F11</f>
        <v>1650000</v>
      </c>
    </row>
    <row r="13" spans="1:6" ht="25.5" x14ac:dyDescent="0.25">
      <c r="A13" s="6" t="s">
        <v>8</v>
      </c>
      <c r="B13" s="111" t="s">
        <v>74</v>
      </c>
      <c r="C13" s="7"/>
      <c r="D13" s="304" t="s">
        <v>9</v>
      </c>
      <c r="E13" s="303"/>
      <c r="F13" s="118" t="s">
        <v>114</v>
      </c>
    </row>
    <row r="14" spans="1:6" ht="25.5" x14ac:dyDescent="0.25">
      <c r="A14" s="6" t="s">
        <v>10</v>
      </c>
      <c r="B14" s="111" t="s">
        <v>109</v>
      </c>
      <c r="C14" s="7"/>
      <c r="D14" s="304" t="s">
        <v>11</v>
      </c>
      <c r="E14" s="303"/>
      <c r="F14" s="105" t="s">
        <v>115</v>
      </c>
    </row>
    <row r="15" spans="1:6" ht="26.25" thickBot="1" x14ac:dyDescent="0.3">
      <c r="A15" s="6" t="s">
        <v>12</v>
      </c>
      <c r="B15" s="141">
        <v>44531</v>
      </c>
      <c r="C15" s="7"/>
      <c r="D15" s="305" t="s">
        <v>13</v>
      </c>
      <c r="E15" s="306"/>
      <c r="F15" s="132" t="s">
        <v>129</v>
      </c>
    </row>
    <row r="16" spans="1:6" x14ac:dyDescent="0.25">
      <c r="A16" s="8"/>
      <c r="B16" s="9"/>
      <c r="C16" s="10"/>
      <c r="D16" s="11"/>
      <c r="E16" s="11"/>
      <c r="F16" s="12"/>
    </row>
    <row r="17" spans="1:6" x14ac:dyDescent="0.25">
      <c r="A17" s="297" t="s">
        <v>14</v>
      </c>
      <c r="B17" s="298"/>
      <c r="C17" s="298"/>
      <c r="D17" s="298"/>
      <c r="E17" s="298"/>
      <c r="F17" s="298"/>
    </row>
    <row r="18" spans="1:6" x14ac:dyDescent="0.25">
      <c r="A18" s="13"/>
      <c r="B18" s="14"/>
      <c r="C18" s="14"/>
      <c r="D18" s="14"/>
      <c r="E18" s="15"/>
      <c r="F18" s="15"/>
    </row>
    <row r="19" spans="1:6" x14ac:dyDescent="0.25">
      <c r="A19" s="16" t="s">
        <v>15</v>
      </c>
      <c r="B19" s="17"/>
      <c r="C19" s="18"/>
      <c r="D19" s="18"/>
      <c r="E19" s="18"/>
      <c r="F19" s="18"/>
    </row>
    <row r="20" spans="1:6" ht="24.75" thickBot="1" x14ac:dyDescent="0.3">
      <c r="A20" s="19" t="s">
        <v>16</v>
      </c>
      <c r="B20" s="19" t="s">
        <v>17</v>
      </c>
      <c r="C20" s="19" t="s">
        <v>18</v>
      </c>
      <c r="D20" s="19" t="s">
        <v>19</v>
      </c>
      <c r="E20" s="19" t="s">
        <v>20</v>
      </c>
      <c r="F20" s="19" t="s">
        <v>21</v>
      </c>
    </row>
    <row r="21" spans="1:6" ht="18.75" thickBot="1" x14ac:dyDescent="0.3">
      <c r="A21" s="150" t="s">
        <v>116</v>
      </c>
      <c r="B21" s="112" t="s">
        <v>76</v>
      </c>
      <c r="C21" s="112">
        <v>0.5</v>
      </c>
      <c r="D21" s="112" t="s">
        <v>87</v>
      </c>
      <c r="E21" s="151">
        <v>30000</v>
      </c>
      <c r="F21" s="120">
        <f t="shared" ref="F21:F29" si="0">E21*C21</f>
        <v>15000</v>
      </c>
    </row>
    <row r="22" spans="1:6" ht="15.75" thickBot="1" x14ac:dyDescent="0.3">
      <c r="A22" s="138" t="s">
        <v>26</v>
      </c>
      <c r="B22" s="114" t="s">
        <v>76</v>
      </c>
      <c r="C22" s="114">
        <v>0.5</v>
      </c>
      <c r="D22" s="114" t="s">
        <v>87</v>
      </c>
      <c r="E22" s="151">
        <v>30000</v>
      </c>
      <c r="F22" s="106">
        <f t="shared" si="0"/>
        <v>15000</v>
      </c>
    </row>
    <row r="23" spans="1:6" ht="15.75" thickBot="1" x14ac:dyDescent="0.3">
      <c r="A23" s="113" t="s">
        <v>70</v>
      </c>
      <c r="B23" s="114" t="s">
        <v>76</v>
      </c>
      <c r="C23" s="114">
        <v>0.5</v>
      </c>
      <c r="D23" s="114" t="s">
        <v>117</v>
      </c>
      <c r="E23" s="151">
        <v>30000</v>
      </c>
      <c r="F23" s="106">
        <f t="shared" si="0"/>
        <v>15000</v>
      </c>
    </row>
    <row r="24" spans="1:6" ht="15.75" thickBot="1" x14ac:dyDescent="0.3">
      <c r="A24" s="113" t="s">
        <v>79</v>
      </c>
      <c r="B24" s="114" t="s">
        <v>76</v>
      </c>
      <c r="C24" s="114">
        <v>0.5</v>
      </c>
      <c r="D24" s="114" t="s">
        <v>117</v>
      </c>
      <c r="E24" s="151">
        <v>30000</v>
      </c>
      <c r="F24" s="106">
        <f t="shared" si="0"/>
        <v>15000</v>
      </c>
    </row>
    <row r="25" spans="1:6" ht="27.75" thickBot="1" x14ac:dyDescent="0.3">
      <c r="A25" s="152" t="s">
        <v>118</v>
      </c>
      <c r="B25" s="114" t="s">
        <v>76</v>
      </c>
      <c r="C25" s="114">
        <v>0.75</v>
      </c>
      <c r="D25" s="114" t="s">
        <v>117</v>
      </c>
      <c r="E25" s="151">
        <v>30000</v>
      </c>
      <c r="F25" s="106">
        <f t="shared" si="0"/>
        <v>22500</v>
      </c>
    </row>
    <row r="26" spans="1:6" ht="20.25" thickBot="1" x14ac:dyDescent="0.3">
      <c r="A26" s="153" t="s">
        <v>119</v>
      </c>
      <c r="B26" s="114" t="s">
        <v>76</v>
      </c>
      <c r="C26" s="114">
        <v>0.5</v>
      </c>
      <c r="D26" s="114" t="s">
        <v>117</v>
      </c>
      <c r="E26" s="151">
        <v>30000</v>
      </c>
      <c r="F26" s="106">
        <f t="shared" si="0"/>
        <v>15000</v>
      </c>
    </row>
    <row r="27" spans="1:6" ht="29.25" thickBot="1" x14ac:dyDescent="0.3">
      <c r="A27" s="153" t="s">
        <v>120</v>
      </c>
      <c r="B27" s="114" t="s">
        <v>76</v>
      </c>
      <c r="C27" s="114">
        <v>0.5</v>
      </c>
      <c r="D27" s="114" t="s">
        <v>121</v>
      </c>
      <c r="E27" s="151">
        <v>30000</v>
      </c>
      <c r="F27" s="106">
        <f t="shared" si="0"/>
        <v>15000</v>
      </c>
    </row>
    <row r="28" spans="1:6" ht="29.25" thickBot="1" x14ac:dyDescent="0.3">
      <c r="A28" s="153" t="s">
        <v>122</v>
      </c>
      <c r="B28" s="114" t="s">
        <v>76</v>
      </c>
      <c r="C28" s="114">
        <v>0.75</v>
      </c>
      <c r="D28" s="114" t="s">
        <v>86</v>
      </c>
      <c r="E28" s="151">
        <v>30000</v>
      </c>
      <c r="F28" s="106">
        <f t="shared" si="0"/>
        <v>22500</v>
      </c>
    </row>
    <row r="29" spans="1:6" ht="15.75" thickBot="1" x14ac:dyDescent="0.3">
      <c r="A29" s="154" t="s">
        <v>63</v>
      </c>
      <c r="B29" s="115" t="s">
        <v>76</v>
      </c>
      <c r="C29" s="115">
        <v>4</v>
      </c>
      <c r="D29" s="115" t="s">
        <v>78</v>
      </c>
      <c r="E29" s="151">
        <v>30000</v>
      </c>
      <c r="F29" s="108">
        <f t="shared" si="0"/>
        <v>120000</v>
      </c>
    </row>
    <row r="30" spans="1:6" x14ac:dyDescent="0.25">
      <c r="A30" s="21" t="s">
        <v>22</v>
      </c>
      <c r="B30" s="22"/>
      <c r="C30" s="22"/>
      <c r="D30" s="22"/>
      <c r="E30" s="23"/>
      <c r="F30" s="24">
        <f>SUM(F21:F29)</f>
        <v>255000</v>
      </c>
    </row>
    <row r="31" spans="1:6" x14ac:dyDescent="0.25">
      <c r="A31" s="13"/>
      <c r="B31" s="15"/>
      <c r="C31" s="15"/>
      <c r="D31" s="15"/>
      <c r="E31" s="25"/>
      <c r="F31" s="25"/>
    </row>
    <row r="32" spans="1:6" x14ac:dyDescent="0.25">
      <c r="A32" s="26" t="s">
        <v>23</v>
      </c>
      <c r="B32" s="27"/>
      <c r="C32" s="28"/>
      <c r="D32" s="28"/>
      <c r="E32" s="29"/>
      <c r="F32" s="29"/>
    </row>
    <row r="33" spans="1:6" ht="24.75" thickBot="1" x14ac:dyDescent="0.3">
      <c r="A33" s="121" t="s">
        <v>16</v>
      </c>
      <c r="B33" s="122" t="s">
        <v>17</v>
      </c>
      <c r="C33" s="122" t="s">
        <v>18</v>
      </c>
      <c r="D33" s="121" t="s">
        <v>19</v>
      </c>
      <c r="E33" s="122" t="s">
        <v>20</v>
      </c>
      <c r="F33" s="121" t="s">
        <v>21</v>
      </c>
    </row>
    <row r="34" spans="1:6" ht="15.75" thickBot="1" x14ac:dyDescent="0.3">
      <c r="A34" s="155" t="s">
        <v>26</v>
      </c>
      <c r="B34" s="156" t="s">
        <v>80</v>
      </c>
      <c r="C34" s="156">
        <v>0.5</v>
      </c>
      <c r="D34" s="156" t="s">
        <v>87</v>
      </c>
      <c r="E34" s="157">
        <v>40000</v>
      </c>
      <c r="F34" s="120">
        <f t="shared" ref="F34:F37" si="1">E34*C34</f>
        <v>20000</v>
      </c>
    </row>
    <row r="35" spans="1:6" ht="15.75" thickBot="1" x14ac:dyDescent="0.3">
      <c r="A35" s="113" t="s">
        <v>70</v>
      </c>
      <c r="B35" s="158" t="s">
        <v>80</v>
      </c>
      <c r="C35" s="158">
        <v>0.5</v>
      </c>
      <c r="D35" s="158" t="s">
        <v>117</v>
      </c>
      <c r="E35" s="157">
        <v>40000</v>
      </c>
      <c r="F35" s="106">
        <f t="shared" si="1"/>
        <v>20000</v>
      </c>
    </row>
    <row r="36" spans="1:6" ht="15.75" thickBot="1" x14ac:dyDescent="0.3">
      <c r="A36" s="113" t="s">
        <v>79</v>
      </c>
      <c r="B36" s="158" t="s">
        <v>80</v>
      </c>
      <c r="C36" s="158">
        <v>0.5</v>
      </c>
      <c r="D36" s="158" t="s">
        <v>117</v>
      </c>
      <c r="E36" s="157">
        <v>40000</v>
      </c>
      <c r="F36" s="106">
        <f t="shared" si="1"/>
        <v>20000</v>
      </c>
    </row>
    <row r="37" spans="1:6" ht="15.75" thickBot="1" x14ac:dyDescent="0.3">
      <c r="A37" s="143" t="s">
        <v>64</v>
      </c>
      <c r="B37" s="160" t="s">
        <v>80</v>
      </c>
      <c r="C37" s="160">
        <v>0.5</v>
      </c>
      <c r="D37" s="160" t="s">
        <v>78</v>
      </c>
      <c r="E37" s="157">
        <v>40000</v>
      </c>
      <c r="F37" s="108">
        <f t="shared" si="1"/>
        <v>20000</v>
      </c>
    </row>
    <row r="38" spans="1:6" x14ac:dyDescent="0.25">
      <c r="A38" s="123" t="s">
        <v>24</v>
      </c>
      <c r="B38" s="124"/>
      <c r="C38" s="124"/>
      <c r="D38" s="124"/>
      <c r="E38" s="125"/>
      <c r="F38" s="126">
        <f>SUM(F34:F34)</f>
        <v>20000</v>
      </c>
    </row>
    <row r="39" spans="1:6" x14ac:dyDescent="0.25">
      <c r="A39" s="30"/>
      <c r="B39" s="31"/>
      <c r="C39" s="31"/>
      <c r="D39" s="31"/>
      <c r="E39" s="32"/>
      <c r="F39" s="32"/>
    </row>
    <row r="40" spans="1:6" x14ac:dyDescent="0.25">
      <c r="A40" s="26" t="s">
        <v>25</v>
      </c>
      <c r="B40" s="27"/>
      <c r="C40" s="28"/>
      <c r="D40" s="28"/>
      <c r="E40" s="29"/>
      <c r="F40" s="29"/>
    </row>
    <row r="41" spans="1:6" ht="24.75" thickBot="1" x14ac:dyDescent="0.3">
      <c r="A41" s="33" t="s">
        <v>16</v>
      </c>
      <c r="B41" s="33" t="s">
        <v>17</v>
      </c>
      <c r="C41" s="33" t="s">
        <v>18</v>
      </c>
      <c r="D41" s="33" t="s">
        <v>19</v>
      </c>
      <c r="E41" s="34" t="s">
        <v>20</v>
      </c>
      <c r="F41" s="33" t="s">
        <v>21</v>
      </c>
    </row>
    <row r="42" spans="1:6" x14ac:dyDescent="0.25">
      <c r="A42" s="133"/>
      <c r="B42" s="119"/>
      <c r="C42" s="119"/>
      <c r="D42" s="119"/>
      <c r="E42" s="149"/>
      <c r="F42" s="134">
        <f>C42*E42</f>
        <v>0</v>
      </c>
    </row>
    <row r="43" spans="1:6" x14ac:dyDescent="0.25">
      <c r="A43" s="142"/>
      <c r="B43" s="107"/>
      <c r="C43" s="107"/>
      <c r="D43" s="107"/>
      <c r="E43" s="147"/>
      <c r="F43" s="148"/>
    </row>
    <row r="44" spans="1:6" x14ac:dyDescent="0.25">
      <c r="A44" s="35" t="s">
        <v>27</v>
      </c>
      <c r="B44" s="36"/>
      <c r="C44" s="36"/>
      <c r="D44" s="36"/>
      <c r="E44" s="37"/>
      <c r="F44" s="38">
        <f>SUM(F42:F43)</f>
        <v>0</v>
      </c>
    </row>
    <row r="45" spans="1:6" x14ac:dyDescent="0.25">
      <c r="A45" s="30"/>
      <c r="B45" s="31"/>
      <c r="C45" s="31"/>
      <c r="D45" s="31"/>
      <c r="E45" s="32"/>
      <c r="F45" s="32"/>
    </row>
    <row r="46" spans="1:6" x14ac:dyDescent="0.25">
      <c r="A46" s="26" t="s">
        <v>28</v>
      </c>
      <c r="B46" s="27"/>
      <c r="C46" s="28"/>
      <c r="D46" s="28"/>
      <c r="E46" s="29"/>
      <c r="F46" s="29"/>
    </row>
    <row r="47" spans="1:6" ht="24.75" thickBot="1" x14ac:dyDescent="0.3">
      <c r="A47" s="34" t="s">
        <v>29</v>
      </c>
      <c r="B47" s="34" t="s">
        <v>30</v>
      </c>
      <c r="C47" s="34" t="s">
        <v>31</v>
      </c>
      <c r="D47" s="34" t="s">
        <v>19</v>
      </c>
      <c r="E47" s="34" t="s">
        <v>20</v>
      </c>
      <c r="F47" s="34" t="s">
        <v>21</v>
      </c>
    </row>
    <row r="48" spans="1:6" x14ac:dyDescent="0.25">
      <c r="A48" s="130" t="s">
        <v>65</v>
      </c>
      <c r="B48" s="127"/>
      <c r="C48" s="127"/>
      <c r="D48" s="127"/>
      <c r="E48" s="128"/>
      <c r="F48" s="129"/>
    </row>
    <row r="49" spans="1:6" x14ac:dyDescent="0.25">
      <c r="A49" s="162" t="s">
        <v>123</v>
      </c>
      <c r="B49" s="158" t="s">
        <v>81</v>
      </c>
      <c r="C49" s="158">
        <v>150</v>
      </c>
      <c r="D49" s="158" t="s">
        <v>121</v>
      </c>
      <c r="E49" s="159">
        <v>500</v>
      </c>
      <c r="F49" s="106">
        <f>E49*C49</f>
        <v>75000</v>
      </c>
    </row>
    <row r="50" spans="1:6" x14ac:dyDescent="0.25">
      <c r="A50" s="139" t="s">
        <v>33</v>
      </c>
      <c r="B50" s="163"/>
      <c r="C50" s="163"/>
      <c r="D50" s="163"/>
      <c r="E50" s="164">
        <v>0</v>
      </c>
      <c r="F50" s="165"/>
    </row>
    <row r="51" spans="1:6" x14ac:dyDescent="0.25">
      <c r="A51" s="138" t="s">
        <v>66</v>
      </c>
      <c r="B51" s="158" t="s">
        <v>81</v>
      </c>
      <c r="C51" s="158">
        <v>250</v>
      </c>
      <c r="D51" s="158" t="s">
        <v>121</v>
      </c>
      <c r="E51" s="159">
        <v>280</v>
      </c>
      <c r="F51" s="106">
        <f>E51*C51</f>
        <v>70000</v>
      </c>
    </row>
    <row r="52" spans="1:6" x14ac:dyDescent="0.25">
      <c r="A52" s="166" t="s">
        <v>110</v>
      </c>
      <c r="B52" s="158" t="s">
        <v>81</v>
      </c>
      <c r="C52" s="158">
        <v>100</v>
      </c>
      <c r="D52" s="158" t="s">
        <v>86</v>
      </c>
      <c r="E52" s="159">
        <v>980</v>
      </c>
      <c r="F52" s="106">
        <f>E52*C52</f>
        <v>98000</v>
      </c>
    </row>
    <row r="53" spans="1:6" x14ac:dyDescent="0.25">
      <c r="A53" s="139" t="s">
        <v>82</v>
      </c>
      <c r="B53" s="163"/>
      <c r="C53" s="163"/>
      <c r="D53" s="163"/>
      <c r="E53" s="164">
        <v>0</v>
      </c>
      <c r="F53" s="165"/>
    </row>
    <row r="54" spans="1:6" x14ac:dyDescent="0.25">
      <c r="A54" s="162" t="s">
        <v>83</v>
      </c>
      <c r="B54" s="158" t="s">
        <v>84</v>
      </c>
      <c r="C54" s="158">
        <v>1.5</v>
      </c>
      <c r="D54" s="158" t="s">
        <v>87</v>
      </c>
      <c r="E54" s="159">
        <v>11000</v>
      </c>
      <c r="F54" s="106">
        <f t="shared" ref="F54:F58" si="2">E54*C54</f>
        <v>16500</v>
      </c>
    </row>
    <row r="55" spans="1:6" x14ac:dyDescent="0.25">
      <c r="A55" s="162" t="s">
        <v>124</v>
      </c>
      <c r="B55" s="158" t="s">
        <v>84</v>
      </c>
      <c r="C55" s="158">
        <v>1.5</v>
      </c>
      <c r="D55" s="158" t="s">
        <v>86</v>
      </c>
      <c r="E55" s="159">
        <v>11500</v>
      </c>
      <c r="F55" s="106">
        <f t="shared" si="2"/>
        <v>17250</v>
      </c>
    </row>
    <row r="56" spans="1:6" x14ac:dyDescent="0.25">
      <c r="A56" s="139" t="s">
        <v>36</v>
      </c>
      <c r="B56" s="167"/>
      <c r="C56" s="167"/>
      <c r="D56" s="167"/>
      <c r="E56" s="168"/>
      <c r="F56" s="169"/>
    </row>
    <row r="57" spans="1:6" x14ac:dyDescent="0.25">
      <c r="A57" s="162" t="s">
        <v>125</v>
      </c>
      <c r="B57" s="158" t="s">
        <v>84</v>
      </c>
      <c r="C57" s="158">
        <v>0.75</v>
      </c>
      <c r="D57" s="158" t="s">
        <v>77</v>
      </c>
      <c r="E57" s="159">
        <v>31000</v>
      </c>
      <c r="F57" s="106">
        <f t="shared" si="2"/>
        <v>23250</v>
      </c>
    </row>
    <row r="58" spans="1:6" ht="15.75" thickBot="1" x14ac:dyDescent="0.3">
      <c r="A58" s="170" t="s">
        <v>71</v>
      </c>
      <c r="B58" s="160" t="s">
        <v>17</v>
      </c>
      <c r="C58" s="160">
        <v>160</v>
      </c>
      <c r="D58" s="160" t="s">
        <v>107</v>
      </c>
      <c r="E58" s="161">
        <v>270</v>
      </c>
      <c r="F58" s="108">
        <f t="shared" si="2"/>
        <v>43200</v>
      </c>
    </row>
    <row r="59" spans="1:6" x14ac:dyDescent="0.25">
      <c r="A59" s="41" t="s">
        <v>35</v>
      </c>
      <c r="B59" s="42"/>
      <c r="C59" s="42"/>
      <c r="D59" s="42"/>
      <c r="E59" s="43"/>
      <c r="F59" s="44">
        <f>SUM(F48:F58)</f>
        <v>343200</v>
      </c>
    </row>
    <row r="60" spans="1:6" x14ac:dyDescent="0.25">
      <c r="A60" s="30"/>
      <c r="B60" s="31"/>
      <c r="C60" s="31"/>
      <c r="D60" s="45"/>
      <c r="E60" s="32"/>
      <c r="F60" s="32"/>
    </row>
    <row r="61" spans="1:6" x14ac:dyDescent="0.25">
      <c r="A61" s="26" t="s">
        <v>36</v>
      </c>
      <c r="B61" s="27"/>
      <c r="C61" s="28"/>
      <c r="D61" s="28"/>
      <c r="E61" s="29"/>
      <c r="F61" s="29"/>
    </row>
    <row r="62" spans="1:6" ht="24.75" thickBot="1" x14ac:dyDescent="0.3">
      <c r="A62" s="33" t="s">
        <v>37</v>
      </c>
      <c r="B62" s="34" t="s">
        <v>30</v>
      </c>
      <c r="C62" s="34" t="s">
        <v>31</v>
      </c>
      <c r="D62" s="33" t="s">
        <v>19</v>
      </c>
      <c r="E62" s="34" t="s">
        <v>20</v>
      </c>
      <c r="F62" s="33" t="s">
        <v>21</v>
      </c>
    </row>
    <row r="63" spans="1:6" ht="15.75" thickBot="1" x14ac:dyDescent="0.3">
      <c r="A63" s="171" t="s">
        <v>126</v>
      </c>
      <c r="B63" s="172" t="s">
        <v>127</v>
      </c>
      <c r="C63" s="172">
        <v>4</v>
      </c>
      <c r="D63" s="172" t="s">
        <v>107</v>
      </c>
      <c r="E63" s="173">
        <v>45000</v>
      </c>
      <c r="F63" s="140">
        <f>+E63*C63</f>
        <v>180000</v>
      </c>
    </row>
    <row r="64" spans="1:6" ht="15.75" thickBot="1" x14ac:dyDescent="0.3">
      <c r="A64" s="137"/>
      <c r="B64" s="144"/>
      <c r="C64" s="131"/>
      <c r="D64" s="131"/>
      <c r="E64" s="145"/>
      <c r="F64" s="146"/>
    </row>
    <row r="65" spans="1:6" x14ac:dyDescent="0.25">
      <c r="A65" s="47" t="s">
        <v>38</v>
      </c>
      <c r="B65" s="48"/>
      <c r="C65" s="48"/>
      <c r="D65" s="48"/>
      <c r="E65" s="49"/>
      <c r="F65" s="50">
        <f>SUM(F63:F63)</f>
        <v>180000</v>
      </c>
    </row>
    <row r="66" spans="1:6" x14ac:dyDescent="0.25">
      <c r="A66" s="64"/>
      <c r="B66" s="64"/>
      <c r="C66" s="64"/>
      <c r="D66" s="64"/>
      <c r="E66" s="65"/>
      <c r="F66" s="65"/>
    </row>
    <row r="67" spans="1:6" x14ac:dyDescent="0.25">
      <c r="A67" s="66" t="s">
        <v>39</v>
      </c>
      <c r="B67" s="67"/>
      <c r="C67" s="67"/>
      <c r="D67" s="67"/>
      <c r="E67" s="67"/>
      <c r="F67" s="68">
        <f>F30+F38+F44+F59+F65</f>
        <v>798200</v>
      </c>
    </row>
    <row r="68" spans="1:6" x14ac:dyDescent="0.25">
      <c r="A68" s="69" t="s">
        <v>40</v>
      </c>
      <c r="B68" s="52"/>
      <c r="C68" s="52"/>
      <c r="D68" s="52"/>
      <c r="E68" s="52"/>
      <c r="F68" s="70">
        <f>F67*0.05</f>
        <v>39910</v>
      </c>
    </row>
    <row r="69" spans="1:6" x14ac:dyDescent="0.25">
      <c r="A69" s="71" t="s">
        <v>41</v>
      </c>
      <c r="B69" s="51"/>
      <c r="C69" s="51"/>
      <c r="D69" s="51"/>
      <c r="E69" s="51"/>
      <c r="F69" s="72">
        <f>F68+F67</f>
        <v>838110</v>
      </c>
    </row>
    <row r="70" spans="1:6" x14ac:dyDescent="0.25">
      <c r="A70" s="69" t="s">
        <v>42</v>
      </c>
      <c r="B70" s="52"/>
      <c r="C70" s="52"/>
      <c r="D70" s="52"/>
      <c r="E70" s="52"/>
      <c r="F70" s="70">
        <f>F12</f>
        <v>1650000</v>
      </c>
    </row>
    <row r="71" spans="1:6" x14ac:dyDescent="0.25">
      <c r="A71" s="73" t="s">
        <v>43</v>
      </c>
      <c r="B71" s="74"/>
      <c r="C71" s="74"/>
      <c r="D71" s="74"/>
      <c r="E71" s="74"/>
      <c r="F71" s="75">
        <f>F70-F69</f>
        <v>811890</v>
      </c>
    </row>
    <row r="72" spans="1:6" x14ac:dyDescent="0.25">
      <c r="A72" s="62" t="s">
        <v>44</v>
      </c>
      <c r="B72" s="63"/>
      <c r="C72" s="63"/>
      <c r="D72" s="63"/>
      <c r="E72" s="63"/>
      <c r="F72" s="59"/>
    </row>
    <row r="73" spans="1:6" ht="15.75" thickBot="1" x14ac:dyDescent="0.3">
      <c r="A73" s="76"/>
      <c r="B73" s="63"/>
      <c r="C73" s="63"/>
      <c r="D73" s="63"/>
      <c r="E73" s="63"/>
      <c r="F73" s="59"/>
    </row>
    <row r="74" spans="1:6" x14ac:dyDescent="0.25">
      <c r="A74" s="88" t="s">
        <v>45</v>
      </c>
      <c r="B74" s="89"/>
      <c r="C74" s="89"/>
      <c r="D74" s="89"/>
      <c r="E74" s="90"/>
      <c r="F74" s="59"/>
    </row>
    <row r="75" spans="1:6" x14ac:dyDescent="0.25">
      <c r="A75" s="91" t="s">
        <v>46</v>
      </c>
      <c r="B75" s="61"/>
      <c r="C75" s="61"/>
      <c r="D75" s="61"/>
      <c r="E75" s="92"/>
      <c r="F75" s="59"/>
    </row>
    <row r="76" spans="1:6" x14ac:dyDescent="0.25">
      <c r="A76" s="91" t="s">
        <v>47</v>
      </c>
      <c r="B76" s="61"/>
      <c r="C76" s="61"/>
      <c r="D76" s="61"/>
      <c r="E76" s="92"/>
      <c r="F76" s="59"/>
    </row>
    <row r="77" spans="1:6" x14ac:dyDescent="0.25">
      <c r="A77" s="91" t="s">
        <v>48</v>
      </c>
      <c r="B77" s="61"/>
      <c r="C77" s="61"/>
      <c r="D77" s="61"/>
      <c r="E77" s="92"/>
      <c r="F77" s="59"/>
    </row>
    <row r="78" spans="1:6" x14ac:dyDescent="0.25">
      <c r="A78" s="91" t="s">
        <v>49</v>
      </c>
      <c r="B78" s="61"/>
      <c r="C78" s="61"/>
      <c r="D78" s="61"/>
      <c r="E78" s="92"/>
      <c r="F78" s="59"/>
    </row>
    <row r="79" spans="1:6" x14ac:dyDescent="0.25">
      <c r="A79" s="91" t="s">
        <v>50</v>
      </c>
      <c r="B79" s="61"/>
      <c r="C79" s="61"/>
      <c r="D79" s="61"/>
      <c r="E79" s="92"/>
      <c r="F79" s="59"/>
    </row>
    <row r="80" spans="1:6" ht="15.75" thickBot="1" x14ac:dyDescent="0.3">
      <c r="A80" s="93" t="s">
        <v>51</v>
      </c>
      <c r="B80" s="94"/>
      <c r="C80" s="94"/>
      <c r="D80" s="94"/>
      <c r="E80" s="95"/>
      <c r="F80" s="59"/>
    </row>
    <row r="81" spans="1:6" x14ac:dyDescent="0.25">
      <c r="A81" s="86"/>
      <c r="B81" s="61"/>
      <c r="C81" s="61"/>
      <c r="D81" s="61"/>
      <c r="E81" s="61"/>
      <c r="F81" s="59"/>
    </row>
    <row r="82" spans="1:6" ht="15.75" thickBot="1" x14ac:dyDescent="0.3">
      <c r="A82" s="299" t="s">
        <v>52</v>
      </c>
      <c r="B82" s="300"/>
      <c r="C82" s="85"/>
      <c r="D82" s="53"/>
      <c r="E82" s="53"/>
      <c r="F82" s="59"/>
    </row>
    <row r="83" spans="1:6" x14ac:dyDescent="0.25">
      <c r="A83" s="78" t="s">
        <v>37</v>
      </c>
      <c r="B83" s="54" t="s">
        <v>53</v>
      </c>
      <c r="C83" s="79" t="s">
        <v>54</v>
      </c>
      <c r="D83" s="53"/>
      <c r="E83" s="53"/>
      <c r="F83" s="59"/>
    </row>
    <row r="84" spans="1:6" x14ac:dyDescent="0.25">
      <c r="A84" s="80" t="s">
        <v>55</v>
      </c>
      <c r="B84" s="55">
        <f>F30</f>
        <v>255000</v>
      </c>
      <c r="C84" s="81">
        <f>(B84/B90)</f>
        <v>0.30425600458173746</v>
      </c>
      <c r="D84" s="53"/>
      <c r="E84" s="53"/>
      <c r="F84" s="59"/>
    </row>
    <row r="85" spans="1:6" x14ac:dyDescent="0.25">
      <c r="A85" s="80" t="s">
        <v>56</v>
      </c>
      <c r="B85" s="109">
        <f>F38</f>
        <v>20000</v>
      </c>
      <c r="C85" s="81">
        <f>B85/B90</f>
        <v>2.3863216045626467E-2</v>
      </c>
      <c r="D85" s="53"/>
      <c r="E85" s="53"/>
      <c r="F85" s="59"/>
    </row>
    <row r="86" spans="1:6" x14ac:dyDescent="0.25">
      <c r="A86" s="80" t="s">
        <v>57</v>
      </c>
      <c r="B86" s="55">
        <f>F44</f>
        <v>0</v>
      </c>
      <c r="C86" s="81">
        <f>(B86/B90)</f>
        <v>0</v>
      </c>
      <c r="D86" s="53"/>
      <c r="E86" s="53"/>
      <c r="F86" s="59"/>
    </row>
    <row r="87" spans="1:6" x14ac:dyDescent="0.25">
      <c r="A87" s="80" t="s">
        <v>29</v>
      </c>
      <c r="B87" s="55">
        <f>F59</f>
        <v>343200</v>
      </c>
      <c r="C87" s="81">
        <f>(B87/B90)</f>
        <v>0.40949278734295019</v>
      </c>
      <c r="D87" s="53"/>
      <c r="E87" s="53"/>
      <c r="F87" s="59"/>
    </row>
    <row r="88" spans="1:6" x14ac:dyDescent="0.25">
      <c r="A88" s="80" t="s">
        <v>58</v>
      </c>
      <c r="B88" s="56">
        <f>F65</f>
        <v>180000</v>
      </c>
      <c r="C88" s="81">
        <f>(B88/B90)</f>
        <v>0.21476894441063824</v>
      </c>
      <c r="D88" s="58"/>
      <c r="E88" s="58"/>
      <c r="F88" s="59"/>
    </row>
    <row r="89" spans="1:6" x14ac:dyDescent="0.25">
      <c r="A89" s="80" t="s">
        <v>59</v>
      </c>
      <c r="B89" s="56">
        <f>F68</f>
        <v>39910</v>
      </c>
      <c r="C89" s="81">
        <f>(B89/B90)</f>
        <v>4.7619047619047616E-2</v>
      </c>
      <c r="D89" s="58"/>
      <c r="E89" s="58"/>
      <c r="F89" s="59"/>
    </row>
    <row r="90" spans="1:6" ht="15.75" thickBot="1" x14ac:dyDescent="0.3">
      <c r="A90" s="82" t="s">
        <v>60</v>
      </c>
      <c r="B90" s="83">
        <f>SUM(B84:B89)</f>
        <v>838110</v>
      </c>
      <c r="C90" s="84">
        <f>SUM(C84:C89)</f>
        <v>1</v>
      </c>
      <c r="D90" s="58"/>
      <c r="E90" s="58"/>
      <c r="F90" s="59"/>
    </row>
    <row r="91" spans="1:6" x14ac:dyDescent="0.25">
      <c r="A91" s="76"/>
      <c r="B91" s="63"/>
      <c r="C91" s="63"/>
      <c r="D91" s="63"/>
      <c r="E91" s="63"/>
      <c r="F91" s="59"/>
    </row>
    <row r="92" spans="1:6" x14ac:dyDescent="0.25">
      <c r="A92" s="77"/>
      <c r="B92" s="63"/>
      <c r="C92" s="63"/>
      <c r="D92" s="63"/>
      <c r="E92" s="63"/>
      <c r="F92" s="59"/>
    </row>
    <row r="93" spans="1:6" ht="15.75" thickBot="1" x14ac:dyDescent="0.3">
      <c r="A93" s="97"/>
      <c r="B93" s="98" t="s">
        <v>108</v>
      </c>
      <c r="C93" s="99"/>
      <c r="D93" s="100"/>
      <c r="E93" s="57"/>
      <c r="F93" s="59"/>
    </row>
    <row r="94" spans="1:6" x14ac:dyDescent="0.25">
      <c r="A94" s="101" t="s">
        <v>67</v>
      </c>
      <c r="B94" s="102">
        <v>45</v>
      </c>
      <c r="C94" s="102">
        <v>50</v>
      </c>
      <c r="D94" s="103">
        <v>55</v>
      </c>
      <c r="E94" s="96"/>
      <c r="F94" s="60"/>
    </row>
    <row r="95" spans="1:6" ht="15.75" thickBot="1" x14ac:dyDescent="0.3">
      <c r="A95" s="82" t="s">
        <v>68</v>
      </c>
      <c r="B95" s="83">
        <f>(F69/B94)</f>
        <v>18624.666666666668</v>
      </c>
      <c r="C95" s="83">
        <f>(F69/C94)</f>
        <v>16762.2</v>
      </c>
      <c r="D95" s="104">
        <f>(F69/D94)</f>
        <v>15238.363636363636</v>
      </c>
      <c r="E95" s="96"/>
      <c r="F95" s="60"/>
    </row>
    <row r="96" spans="1:6" x14ac:dyDescent="0.25">
      <c r="A96" s="87" t="s">
        <v>61</v>
      </c>
      <c r="B96" s="61"/>
      <c r="C96" s="61"/>
      <c r="D96" s="61"/>
      <c r="E96" s="61"/>
      <c r="F96" s="61"/>
    </row>
  </sheetData>
  <mergeCells count="8">
    <mergeCell ref="A17:F17"/>
    <mergeCell ref="A82:B82"/>
    <mergeCell ref="D9:E9"/>
    <mergeCell ref="D10:E10"/>
    <mergeCell ref="D11:E11"/>
    <mergeCell ref="D13:E13"/>
    <mergeCell ref="D14:E14"/>
    <mergeCell ref="D15:E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Avena vicia</vt:lpstr>
      <vt:lpstr>trigo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2022-05-13T13:35:28Z</cp:lastPrinted>
  <dcterms:created xsi:type="dcterms:W3CDTF">2020-11-27T12:49:26Z</dcterms:created>
  <dcterms:modified xsi:type="dcterms:W3CDTF">2022-06-21T22:59:50Z</dcterms:modified>
</cp:coreProperties>
</file>