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DOÑIHUE\"/>
    </mc:Choice>
  </mc:AlternateContent>
  <bookViews>
    <workbookView xWindow="-120" yWindow="-120" windowWidth="20730" windowHeight="11160"/>
  </bookViews>
  <sheets>
    <sheet name="Ponedora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8" i="1" l="1"/>
  <c r="G44" i="1"/>
  <c r="G42" i="1"/>
  <c r="G43" i="1"/>
  <c r="G39" i="1"/>
  <c r="G53" i="1"/>
  <c r="G52" i="1"/>
  <c r="G22" i="1"/>
  <c r="D47" i="1" l="1"/>
  <c r="C77" i="1" l="1"/>
  <c r="G21" i="1" l="1"/>
  <c r="G23" i="1" s="1"/>
  <c r="G47" i="1"/>
  <c r="G46" i="1"/>
  <c r="G54" i="1"/>
  <c r="G41" i="1"/>
  <c r="G12" i="1"/>
  <c r="G59" i="1" s="1"/>
  <c r="C80" i="1" l="1"/>
  <c r="G48" i="1"/>
  <c r="C79" i="1" s="1"/>
  <c r="C76" i="1"/>
  <c r="G33" i="1"/>
  <c r="C78" i="1" s="1"/>
  <c r="G56" i="1" l="1"/>
  <c r="G57" i="1" s="1"/>
  <c r="G58" i="1" l="1"/>
  <c r="C81" i="1"/>
  <c r="C82" i="1" s="1"/>
  <c r="D78" i="1" s="1"/>
  <c r="C87" i="1" l="1"/>
  <c r="D87" i="1"/>
  <c r="E87" i="1"/>
  <c r="G60" i="1"/>
  <c r="D81" i="1"/>
  <c r="D79" i="1"/>
  <c r="D76" i="1"/>
  <c r="D80" i="1"/>
  <c r="D82" i="1" l="1"/>
</calcChain>
</file>

<file path=xl/sharedStrings.xml><?xml version="1.0" encoding="utf-8"?>
<sst xmlns="http://schemas.openxmlformats.org/spreadsheetml/2006/main" count="150" uniqueCount="106">
  <si>
    <t>RUBRO O CULTIVO</t>
  </si>
  <si>
    <t>VARIEDAD</t>
  </si>
  <si>
    <t>FECHA ESTIMADA  PRECIO VENTA</t>
  </si>
  <si>
    <t>NIVEL TECNOLÓGICO</t>
  </si>
  <si>
    <t>REGIÓN</t>
  </si>
  <si>
    <t>Libertador Bernardo O'Higgins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</si>
  <si>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</si>
  <si>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</si>
  <si>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</si>
  <si>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</si>
  <si>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</si>
  <si>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</si>
  <si>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</si>
  <si>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</si>
  <si>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</si>
  <si>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</si>
  <si>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</si>
  <si>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</si>
  <si>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</si>
  <si>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</si>
  <si>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</si>
  <si>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</si>
  <si>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</si>
  <si>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</si>
  <si>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</si>
  <si>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</si>
  <si>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</si>
  <si>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</si>
  <si>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</si>
  <si>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</si>
  <si>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Kg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</si>
  <si>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</si>
  <si>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</si>
  <si>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</si>
  <si>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</si>
  <si>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</si>
  <si>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</si>
  <si>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</si>
  <si>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</si>
  <si>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</si>
  <si>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</si>
  <si>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</si>
  <si>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</si>
  <si>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</si>
  <si>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</si>
  <si>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</si>
  <si>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</si>
  <si>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</si>
  <si>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</si>
  <si>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</si>
  <si>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ESCENARIOS COSTO UNITARIO  ($/qqm)</t>
  </si>
  <si>
    <t>(*): Este valor representa el valor mìnimo de venta del producto</t>
  </si>
  <si>
    <t>JA</t>
  </si>
  <si>
    <t>LOHMANN BROWN</t>
  </si>
  <si>
    <t>Bajo</t>
  </si>
  <si>
    <t>Doñihue</t>
  </si>
  <si>
    <t>Mercado local</t>
  </si>
  <si>
    <t>anual</t>
  </si>
  <si>
    <t>cantidad</t>
  </si>
  <si>
    <t xml:space="preserve">ALIMENTO </t>
  </si>
  <si>
    <t>VITAMINAS</t>
  </si>
  <si>
    <t>MINERALES</t>
  </si>
  <si>
    <t>VARIOS</t>
  </si>
  <si>
    <t>Agua</t>
  </si>
  <si>
    <t>Luz</t>
  </si>
  <si>
    <t>Lt</t>
  </si>
  <si>
    <t>kw/h</t>
  </si>
  <si>
    <t>N/A</t>
  </si>
  <si>
    <t xml:space="preserve">1.  Se considero  la postura anual promedio  por ave, según manual Lohman Brown </t>
  </si>
  <si>
    <t>2.  Precio de venta  corresponde a  precios  de venta en el predio , en la comuna de Doñihue</t>
  </si>
  <si>
    <t>COSTO TOTAL/Plantel</t>
  </si>
  <si>
    <t>Rendimiento (huevos/ave)</t>
  </si>
  <si>
    <t>Costo unitario ($/huevo) (*)</t>
  </si>
  <si>
    <t>$/ave</t>
  </si>
  <si>
    <t xml:space="preserve"> </t>
  </si>
  <si>
    <t>agosto-marzo</t>
  </si>
  <si>
    <t xml:space="preserve">Bandejas </t>
  </si>
  <si>
    <t xml:space="preserve">unidad  </t>
  </si>
  <si>
    <t>4  Luz artificial  a partir de mes de mayo, agregando luz artificial solo en la madrugada, con el fin de asegurar 16 horas luz al día</t>
  </si>
  <si>
    <t>cama aves</t>
  </si>
  <si>
    <t>m3</t>
  </si>
  <si>
    <t>Enero-Diciembre</t>
  </si>
  <si>
    <t>3  Gallinas con inicio de postura a las 16 semanas, con vida productiva de 2,5 años</t>
  </si>
  <si>
    <t>5  Alimentacion a base de 130 grs/ave/día, con Aves con peso vivo de 1,35 kg a lsa 16 semanas; y  1,8-1,9 kg a las semana 50,</t>
  </si>
  <si>
    <t>6. Nivel de Postura promedio 87% apartir de la semana 24</t>
  </si>
  <si>
    <t>ponedora final</t>
  </si>
  <si>
    <t>ponedora inicial (hasta semana 40)</t>
  </si>
  <si>
    <t>7  Calcio al tercio final de produccion</t>
  </si>
  <si>
    <t>un</t>
  </si>
  <si>
    <t>Vitamiana postura inicial U eggs Baby</t>
  </si>
  <si>
    <t>Vitaminas postura ponedora.</t>
  </si>
  <si>
    <t>8  Suplemnetos vitaminicos de Vitaminas  A,  D3,  E,  K3,  82,   Bo,  B12, Ácido nicotínico, Ácido fólico, Biotina, pantotenato de calcio y Lisina,</t>
  </si>
  <si>
    <t>Calcio (conchuelas)</t>
  </si>
  <si>
    <t xml:space="preserve">Manejos de plantel </t>
  </si>
  <si>
    <t>9 Los manejos del plantel, se abordan en 1JH  a la semana, para labores de Limpieza, alimentacion, ventilacion, colecta de huevo, envasado, etc.</t>
  </si>
  <si>
    <t>Manejo Sanitario</t>
  </si>
  <si>
    <t>RENDIMIENTO(Huevos plantel 75 aves, en gallinero de 18 m2)</t>
  </si>
  <si>
    <t xml:space="preserve">Enfermedades </t>
  </si>
  <si>
    <t>Sept, Dic, Mar</t>
  </si>
  <si>
    <t>Mantención Ponedoras</t>
  </si>
  <si>
    <t>COSTOS DIRECTOS DE PRODUCCIÓN  PONEDORAS (INCLUYE IVA)</t>
  </si>
  <si>
    <t xml:space="preserve">PRECIO ESPERADO ($/unidad) </t>
  </si>
  <si>
    <t>Anual</t>
  </si>
  <si>
    <t>Enero</t>
  </si>
  <si>
    <t>Junio</t>
  </si>
  <si>
    <t>Todas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</si>
</sst>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8"/>
      <color theme="1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sz val="11"/>
      <color indexed="8"/>
      <name val="Calibri"/>
      <family val="2"/>
    </font>
    <font>
      <b/>
      <sz val="10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35">
    <border>
      <left/>
      <right/>
      <top/>
      <bottom/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</borders>
  <cellStyleXfs count="3">
    <xf numFmtId="0" fontId="0" fillId="0" borderId="0" applyNumberFormat="0" applyFill="0" applyBorder="0" applyProtection="0"/>
    <xf numFmtId="164" fontId="14" fillId="0" borderId="0" applyFont="0" applyFill="0" applyBorder="0" applyAlignment="0" applyProtection="0"/>
    <xf numFmtId="41" fontId="19" fillId="0" borderId="0" applyFont="0" applyFill="0" applyBorder="0" applyAlignment="0" applyProtection="0"/>
  </cellStyleXfs>
  <cellXfs count="114">
    <xf numFmtId="0" fontId="0" fillId="0" borderId="0" xfId="0" applyFont="1" applyAlignment="1"/>
    <xf numFmtId="0" fontId="0" fillId="0" borderId="0" xfId="0" applyNumberFormat="1" applyFont="1" applyAlignment="1"/>
    <xf numFmtId="49" fontId="2" fillId="2" borderId="1" xfId="0" applyNumberFormat="1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right"/>
    </xf>
    <xf numFmtId="49" fontId="2" fillId="2" borderId="2" xfId="0" applyNumberFormat="1" applyFont="1" applyFill="1" applyBorder="1" applyAlignment="1">
      <alignment horizontal="right" wrapText="1"/>
    </xf>
    <xf numFmtId="3" fontId="2" fillId="2" borderId="2" xfId="0" applyNumberFormat="1" applyFont="1" applyFill="1" applyBorder="1" applyAlignment="1">
      <alignment horizontal="right" wrapText="1"/>
    </xf>
    <xf numFmtId="14" fontId="2" fillId="2" borderId="2" xfId="0" applyNumberFormat="1" applyFont="1" applyFill="1" applyBorder="1" applyAlignment="1">
      <alignment horizontal="right"/>
    </xf>
    <xf numFmtId="49" fontId="2" fillId="2" borderId="2" xfId="0" applyNumberFormat="1" applyFont="1" applyFill="1" applyBorder="1" applyAlignment="1">
      <alignment horizontal="center" wrapText="1"/>
    </xf>
    <xf numFmtId="49" fontId="3" fillId="3" borderId="2" xfId="0" applyNumberFormat="1" applyFont="1" applyFill="1" applyBorder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/>
    </xf>
    <xf numFmtId="3" fontId="3" fillId="3" borderId="2" xfId="0" applyNumberFormat="1" applyFont="1" applyFill="1" applyBorder="1" applyAlignment="1">
      <alignment vertical="center"/>
    </xf>
    <xf numFmtId="49" fontId="3" fillId="3" borderId="4" xfId="0" applyNumberFormat="1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vertical="center"/>
    </xf>
    <xf numFmtId="3" fontId="3" fillId="3" borderId="4" xfId="0" applyNumberFormat="1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center"/>
    </xf>
    <xf numFmtId="3" fontId="2" fillId="2" borderId="2" xfId="0" applyNumberFormat="1" applyFont="1" applyFill="1" applyBorder="1" applyAlignment="1"/>
    <xf numFmtId="49" fontId="4" fillId="2" borderId="2" xfId="0" applyNumberFormat="1" applyFont="1" applyFill="1" applyBorder="1" applyAlignment="1"/>
    <xf numFmtId="0" fontId="2" fillId="2" borderId="2" xfId="0" applyFont="1" applyFill="1" applyBorder="1" applyAlignment="1">
      <alignment horizontal="center"/>
    </xf>
    <xf numFmtId="0" fontId="10" fillId="7" borderId="7" xfId="0" applyFont="1" applyFill="1" applyBorder="1" applyAlignment="1"/>
    <xf numFmtId="3" fontId="8" fillId="2" borderId="2" xfId="0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166" fontId="8" fillId="2" borderId="2" xfId="0" applyNumberFormat="1" applyFont="1" applyFill="1" applyBorder="1" applyAlignment="1">
      <alignment vertical="center"/>
    </xf>
    <xf numFmtId="0" fontId="5" fillId="7" borderId="6" xfId="0" applyFont="1" applyFill="1" applyBorder="1" applyAlignment="1">
      <alignment vertical="center"/>
    </xf>
    <xf numFmtId="0" fontId="5" fillId="7" borderId="7" xfId="0" applyFont="1" applyFill="1" applyBorder="1" applyAlignment="1">
      <alignment vertical="center"/>
    </xf>
    <xf numFmtId="165" fontId="1" fillId="2" borderId="7" xfId="0" applyNumberFormat="1" applyFont="1" applyFill="1" applyBorder="1" applyAlignment="1">
      <alignment vertical="center"/>
    </xf>
    <xf numFmtId="165" fontId="12" fillId="2" borderId="7" xfId="0" applyNumberFormat="1" applyFont="1" applyFill="1" applyBorder="1" applyAlignment="1">
      <alignment vertical="center"/>
    </xf>
    <xf numFmtId="0" fontId="10" fillId="2" borderId="7" xfId="0" applyFont="1" applyFill="1" applyBorder="1" applyAlignment="1"/>
    <xf numFmtId="49" fontId="0" fillId="2" borderId="7" xfId="0" applyNumberFormat="1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0" fillId="2" borderId="7" xfId="0" applyFont="1" applyFill="1" applyBorder="1" applyAlignment="1">
      <alignment vertical="center"/>
    </xf>
    <xf numFmtId="0" fontId="11" fillId="2" borderId="7" xfId="0" applyFont="1" applyFill="1" applyBorder="1" applyAlignment="1">
      <alignment vertical="center"/>
    </xf>
    <xf numFmtId="49" fontId="8" fillId="8" borderId="17" xfId="0" applyNumberFormat="1" applyFont="1" applyFill="1" applyBorder="1" applyAlignment="1">
      <alignment vertical="center"/>
    </xf>
    <xf numFmtId="49" fontId="10" fillId="8" borderId="18" xfId="0" applyNumberFormat="1" applyFont="1" applyFill="1" applyBorder="1" applyAlignment="1"/>
    <xf numFmtId="49" fontId="8" fillId="2" borderId="19" xfId="0" applyNumberFormat="1" applyFont="1" applyFill="1" applyBorder="1" applyAlignment="1">
      <alignment vertical="center"/>
    </xf>
    <xf numFmtId="9" fontId="10" fillId="2" borderId="20" xfId="0" applyNumberFormat="1" applyFont="1" applyFill="1" applyBorder="1" applyAlignment="1"/>
    <xf numFmtId="49" fontId="8" fillId="8" borderId="21" xfId="0" applyNumberFormat="1" applyFont="1" applyFill="1" applyBorder="1" applyAlignment="1">
      <alignment vertical="center"/>
    </xf>
    <xf numFmtId="166" fontId="8" fillId="8" borderId="22" xfId="0" applyNumberFormat="1" applyFont="1" applyFill="1" applyBorder="1" applyAlignment="1">
      <alignment vertical="center"/>
    </xf>
    <xf numFmtId="9" fontId="8" fillId="8" borderId="23" xfId="0" applyNumberFormat="1" applyFont="1" applyFill="1" applyBorder="1" applyAlignment="1">
      <alignment vertical="center"/>
    </xf>
    <xf numFmtId="0" fontId="10" fillId="9" borderId="26" xfId="0" applyFont="1" applyFill="1" applyBorder="1" applyAlignment="1"/>
    <xf numFmtId="0" fontId="10" fillId="2" borderId="7" xfId="0" applyFont="1" applyFill="1" applyBorder="1" applyAlignment="1">
      <alignment vertical="center"/>
    </xf>
    <xf numFmtId="49" fontId="10" fillId="2" borderId="7" xfId="0" applyNumberFormat="1" applyFont="1" applyFill="1" applyBorder="1" applyAlignment="1">
      <alignment vertical="center"/>
    </xf>
    <xf numFmtId="0" fontId="8" fillId="7" borderId="7" xfId="0" applyFont="1" applyFill="1" applyBorder="1" applyAlignment="1">
      <alignment vertical="center"/>
    </xf>
    <xf numFmtId="0" fontId="5" fillId="9" borderId="6" xfId="0" applyFont="1" applyFill="1" applyBorder="1" applyAlignment="1">
      <alignment vertical="center"/>
    </xf>
    <xf numFmtId="49" fontId="13" fillId="9" borderId="7" xfId="0" applyNumberFormat="1" applyFont="1" applyFill="1" applyBorder="1" applyAlignment="1">
      <alignment vertical="center"/>
    </xf>
    <xf numFmtId="0" fontId="5" fillId="9" borderId="7" xfId="0" applyFont="1" applyFill="1" applyBorder="1" applyAlignment="1">
      <alignment vertical="center"/>
    </xf>
    <xf numFmtId="0" fontId="5" fillId="9" borderId="27" xfId="0" applyFont="1" applyFill="1" applyBorder="1" applyAlignment="1">
      <alignment vertical="center"/>
    </xf>
    <xf numFmtId="49" fontId="8" fillId="8" borderId="28" xfId="0" applyNumberFormat="1" applyFont="1" applyFill="1" applyBorder="1" applyAlignment="1">
      <alignment vertical="center"/>
    </xf>
    <xf numFmtId="3" fontId="2" fillId="2" borderId="2" xfId="0" applyNumberFormat="1" applyFont="1" applyFill="1" applyBorder="1" applyAlignment="1">
      <alignment horizontal="center" wrapText="1"/>
    </xf>
    <xf numFmtId="0" fontId="2" fillId="2" borderId="2" xfId="0" applyNumberFormat="1" applyFont="1" applyFill="1" applyBorder="1" applyAlignment="1">
      <alignment horizontal="center" wrapText="1"/>
    </xf>
    <xf numFmtId="0" fontId="2" fillId="2" borderId="2" xfId="0" applyNumberFormat="1" applyFont="1" applyFill="1" applyBorder="1" applyAlignment="1">
      <alignment horizontal="right" wrapText="1"/>
    </xf>
    <xf numFmtId="3" fontId="2" fillId="2" borderId="2" xfId="0" applyNumberFormat="1" applyFont="1" applyFill="1" applyBorder="1" applyAlignment="1">
      <alignment horizontal="center"/>
    </xf>
    <xf numFmtId="49" fontId="4" fillId="2" borderId="31" xfId="0" applyNumberFormat="1" applyFont="1" applyFill="1" applyBorder="1" applyAlignment="1"/>
    <xf numFmtId="49" fontId="2" fillId="2" borderId="31" xfId="0" applyNumberFormat="1" applyFont="1" applyFill="1" applyBorder="1" applyAlignment="1">
      <alignment horizontal="center"/>
    </xf>
    <xf numFmtId="3" fontId="2" fillId="2" borderId="31" xfId="0" applyNumberFormat="1" applyFont="1" applyFill="1" applyBorder="1" applyAlignment="1">
      <alignment horizontal="center"/>
    </xf>
    <xf numFmtId="167" fontId="15" fillId="2" borderId="2" xfId="0" applyNumberFormat="1" applyFont="1" applyFill="1" applyBorder="1" applyAlignment="1">
      <alignment horizontal="right" wrapText="1"/>
    </xf>
    <xf numFmtId="167" fontId="15" fillId="2" borderId="2" xfId="0" applyNumberFormat="1" applyFont="1" applyFill="1" applyBorder="1" applyAlignment="1">
      <alignment horizontal="right"/>
    </xf>
    <xf numFmtId="49" fontId="8" fillId="8" borderId="8" xfId="0" applyNumberFormat="1" applyFont="1" applyFill="1" applyBorder="1" applyAlignment="1">
      <alignment horizontal="center" vertical="center"/>
    </xf>
    <xf numFmtId="0" fontId="16" fillId="0" borderId="0" xfId="0" applyNumberFormat="1" applyFont="1" applyAlignment="1"/>
    <xf numFmtId="3" fontId="2" fillId="2" borderId="31" xfId="1" applyNumberFormat="1" applyFont="1" applyFill="1" applyBorder="1" applyAlignment="1"/>
    <xf numFmtId="0" fontId="14" fillId="0" borderId="0" xfId="0" applyNumberFormat="1" applyFont="1" applyAlignment="1"/>
    <xf numFmtId="49" fontId="8" fillId="2" borderId="7" xfId="0" applyNumberFormat="1" applyFont="1" applyFill="1" applyBorder="1" applyAlignment="1">
      <alignment vertical="center"/>
    </xf>
    <xf numFmtId="49" fontId="2" fillId="2" borderId="33" xfId="0" applyNumberFormat="1" applyFont="1" applyFill="1" applyBorder="1" applyAlignment="1">
      <alignment horizont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/>
    <xf numFmtId="0" fontId="2" fillId="2" borderId="2" xfId="0" applyFont="1" applyFill="1" applyBorder="1" applyAlignment="1"/>
    <xf numFmtId="49" fontId="17" fillId="3" borderId="1" xfId="0" applyNumberFormat="1" applyFont="1" applyFill="1" applyBorder="1" applyAlignment="1">
      <alignment vertical="center" wrapText="1"/>
    </xf>
    <xf numFmtId="0" fontId="2" fillId="0" borderId="0" xfId="0" applyNumberFormat="1" applyFont="1" applyAlignment="1"/>
    <xf numFmtId="3" fontId="15" fillId="2" borderId="2" xfId="0" applyNumberFormat="1" applyFont="1" applyFill="1" applyBorder="1" applyAlignment="1"/>
    <xf numFmtId="49" fontId="17" fillId="5" borderId="3" xfId="0" applyNumberFormat="1" applyFont="1" applyFill="1" applyBorder="1" applyAlignment="1">
      <alignment vertical="center"/>
    </xf>
    <xf numFmtId="49" fontId="17" fillId="3" borderId="2" xfId="0" applyNumberFormat="1" applyFont="1" applyFill="1" applyBorder="1" applyAlignment="1">
      <alignment horizontal="center" vertical="center" wrapText="1"/>
    </xf>
    <xf numFmtId="49" fontId="17" fillId="5" borderId="4" xfId="0" applyNumberFormat="1" applyFont="1" applyFill="1" applyBorder="1" applyAlignment="1">
      <alignment vertical="center"/>
    </xf>
    <xf numFmtId="49" fontId="17" fillId="3" borderId="4" xfId="0" applyNumberFormat="1" applyFont="1" applyFill="1" applyBorder="1" applyAlignment="1">
      <alignment horizontal="center" vertical="center"/>
    </xf>
    <xf numFmtId="49" fontId="17" fillId="3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49" fontId="17" fillId="3" borderId="34" xfId="0" applyNumberFormat="1" applyFont="1" applyFill="1" applyBorder="1" applyAlignment="1">
      <alignment horizontal="center" vertical="center"/>
    </xf>
    <xf numFmtId="49" fontId="17" fillId="3" borderId="3" xfId="0" applyNumberFormat="1" applyFont="1" applyFill="1" applyBorder="1" applyAlignment="1">
      <alignment horizontal="center" vertical="center"/>
    </xf>
    <xf numFmtId="49" fontId="17" fillId="3" borderId="3" xfId="0" applyNumberFormat="1" applyFont="1" applyFill="1" applyBorder="1" applyAlignment="1">
      <alignment horizontal="center" vertical="center" wrapText="1"/>
    </xf>
    <xf numFmtId="0" fontId="15" fillId="0" borderId="31" xfId="0" applyFont="1" applyBorder="1"/>
    <xf numFmtId="49" fontId="3" fillId="3" borderId="5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center"/>
    </xf>
    <xf numFmtId="3" fontId="3" fillId="3" borderId="5" xfId="0" applyNumberFormat="1" applyFont="1" applyFill="1" applyBorder="1" applyAlignment="1">
      <alignment vertical="center"/>
    </xf>
    <xf numFmtId="49" fontId="17" fillId="5" borderId="9" xfId="0" applyNumberFormat="1" applyFont="1" applyFill="1" applyBorder="1" applyAlignment="1">
      <alignment vertical="center"/>
    </xf>
    <xf numFmtId="0" fontId="17" fillId="5" borderId="10" xfId="0" applyFont="1" applyFill="1" applyBorder="1" applyAlignment="1">
      <alignment vertical="center"/>
    </xf>
    <xf numFmtId="49" fontId="17" fillId="3" borderId="12" xfId="0" applyNumberFormat="1" applyFont="1" applyFill="1" applyBorder="1" applyAlignment="1">
      <alignment vertical="center"/>
    </xf>
    <xf numFmtId="0" fontId="17" fillId="3" borderId="4" xfId="0" applyFont="1" applyFill="1" applyBorder="1" applyAlignment="1">
      <alignment vertical="center"/>
    </xf>
    <xf numFmtId="49" fontId="17" fillId="5" borderId="12" xfId="0" applyNumberFormat="1" applyFont="1" applyFill="1" applyBorder="1" applyAlignment="1">
      <alignment vertical="center"/>
    </xf>
    <xf numFmtId="0" fontId="17" fillId="5" borderId="4" xfId="0" applyFont="1" applyFill="1" applyBorder="1" applyAlignment="1">
      <alignment vertical="center"/>
    </xf>
    <xf numFmtId="49" fontId="17" fillId="5" borderId="14" xfId="0" applyNumberFormat="1" applyFont="1" applyFill="1" applyBorder="1" applyAlignment="1">
      <alignment vertical="center"/>
    </xf>
    <xf numFmtId="0" fontId="17" fillId="5" borderId="15" xfId="0" applyFont="1" applyFill="1" applyBorder="1" applyAlignment="1">
      <alignment vertical="center"/>
    </xf>
    <xf numFmtId="41" fontId="8" fillId="8" borderId="29" xfId="2" applyFont="1" applyFill="1" applyBorder="1" applyAlignment="1">
      <alignment vertical="center"/>
    </xf>
    <xf numFmtId="41" fontId="8" fillId="8" borderId="30" xfId="2" applyFont="1" applyFill="1" applyBorder="1" applyAlignment="1">
      <alignment vertical="center"/>
    </xf>
    <xf numFmtId="165" fontId="20" fillId="5" borderId="11" xfId="0" applyNumberFormat="1" applyFont="1" applyFill="1" applyBorder="1" applyAlignment="1">
      <alignment vertical="center"/>
    </xf>
    <xf numFmtId="165" fontId="20" fillId="3" borderId="13" xfId="0" applyNumberFormat="1" applyFont="1" applyFill="1" applyBorder="1" applyAlignment="1">
      <alignment vertical="center"/>
    </xf>
    <xf numFmtId="165" fontId="20" fillId="5" borderId="13" xfId="0" applyNumberFormat="1" applyFont="1" applyFill="1" applyBorder="1" applyAlignment="1">
      <alignment vertical="center"/>
    </xf>
    <xf numFmtId="165" fontId="20" fillId="6" borderId="16" xfId="0" applyNumberFormat="1" applyFont="1" applyFill="1" applyBorder="1" applyAlignment="1">
      <alignment vertical="center"/>
    </xf>
    <xf numFmtId="49" fontId="3" fillId="3" borderId="32" xfId="0" applyNumberFormat="1" applyFont="1" applyFill="1" applyBorder="1" applyAlignment="1">
      <alignment vertical="top" wrapText="1"/>
    </xf>
    <xf numFmtId="0" fontId="3" fillId="4" borderId="33" xfId="0" applyFont="1" applyFill="1" applyBorder="1" applyAlignment="1">
      <alignment vertical="top" wrapText="1"/>
    </xf>
    <xf numFmtId="49" fontId="2" fillId="2" borderId="2" xfId="0" applyNumberFormat="1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49" fontId="2" fillId="2" borderId="2" xfId="0" applyNumberFormat="1" applyFont="1" applyFill="1" applyBorder="1" applyAlignment="1"/>
    <xf numFmtId="0" fontId="2" fillId="2" borderId="2" xfId="0" applyFont="1" applyFill="1" applyBorder="1" applyAlignment="1"/>
    <xf numFmtId="49" fontId="18" fillId="3" borderId="2" xfId="0" applyNumberFormat="1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49" fontId="10" fillId="2" borderId="7" xfId="0" applyNumberFormat="1" applyFont="1" applyFill="1" applyBorder="1" applyAlignment="1">
      <alignment horizontal="left" vertical="center"/>
    </xf>
    <xf numFmtId="49" fontId="13" fillId="9" borderId="24" xfId="0" applyNumberFormat="1" applyFont="1" applyFill="1" applyBorder="1" applyAlignment="1">
      <alignment vertical="center"/>
    </xf>
    <xf numFmtId="0" fontId="8" fillId="9" borderId="25" xfId="0" applyFont="1" applyFill="1" applyBorder="1" applyAlignment="1">
      <alignment vertic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6</xdr:col>
      <xdr:colOff>727364</xdr:colOff>
      <xdr:row>7</xdr:row>
      <xdr:rowOff>58061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0"/>
          <a:ext cx="5896841" cy="12963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88"/>
  <sheetViews>
    <sheetView showGridLines="0" tabSelected="1" zoomScale="120" zoomScaleNormal="120" workbookViewId="0">
      <selection activeCell="C15" sqref="C15"/>
    </sheetView>
  </sheetViews>
  <sheetFormatPr baseColWidth="10" defaultColWidth="10.85546875" defaultRowHeight="11.25" customHeight="1" x14ac:dyDescent="0.25"/>
  <cols>
    <col min="1" max="1" width="3" style="1" customWidth="1"/>
    <col min="2" max="2" width="20.285156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0.85546875" style="1" customWidth="1"/>
    <col min="7" max="7" width="11.5703125" style="1" customWidth="1"/>
    <col min="8" max="255" width="10.85546875" style="1" customWidth="1"/>
  </cols>
  <sheetData>
    <row r="1" spans="2:14" ht="15" customHeight="1" x14ac:dyDescent="0.25"/>
    <row r="2" spans="2:14" ht="15" customHeight="1" x14ac:dyDescent="0.25"/>
    <row r="3" spans="2:14" ht="15" customHeight="1" x14ac:dyDescent="0.25"/>
    <row r="4" spans="2:14" ht="15" customHeight="1" x14ac:dyDescent="0.25"/>
    <row r="5" spans="2:14" ht="15" customHeight="1" x14ac:dyDescent="0.25"/>
    <row r="6" spans="2:14" ht="15" customHeight="1" x14ac:dyDescent="0.25"/>
    <row r="7" spans="2:14" ht="15" customHeight="1" x14ac:dyDescent="0.25"/>
    <row r="8" spans="2:14" ht="12" customHeight="1" x14ac:dyDescent="0.25"/>
    <row r="9" spans="2:14" ht="27" customHeight="1" x14ac:dyDescent="0.25">
      <c r="B9" s="71" t="s">
        <v>0</v>
      </c>
      <c r="C9" s="4" t="s">
        <v>99</v>
      </c>
      <c r="D9" s="72"/>
      <c r="E9" s="103" t="s">
        <v>96</v>
      </c>
      <c r="F9" s="104"/>
      <c r="G9" s="73">
        <v>24000</v>
      </c>
      <c r="H9" s="72" t="s">
        <v>74</v>
      </c>
      <c r="I9" s="64" t="s">
        <v>74</v>
      </c>
      <c r="J9" s="62" t="s">
        <v>74</v>
      </c>
      <c r="K9" s="64" t="s">
        <v>74</v>
      </c>
    </row>
    <row r="10" spans="2:14" ht="15" x14ac:dyDescent="0.25">
      <c r="B10" s="2" t="s">
        <v>1</v>
      </c>
      <c r="C10" s="3" t="s">
        <v>53</v>
      </c>
      <c r="D10" s="72"/>
      <c r="E10" s="105" t="s">
        <v>2</v>
      </c>
      <c r="F10" s="106"/>
      <c r="G10" s="4" t="s">
        <v>103</v>
      </c>
      <c r="H10" s="72"/>
      <c r="J10" s="1" t="s">
        <v>74</v>
      </c>
      <c r="N10" s="64" t="s">
        <v>74</v>
      </c>
    </row>
    <row r="11" spans="2:14" ht="15" x14ac:dyDescent="0.25">
      <c r="B11" s="2" t="s">
        <v>3</v>
      </c>
      <c r="C11" s="4" t="s">
        <v>54</v>
      </c>
      <c r="D11" s="72"/>
      <c r="E11" s="105" t="s">
        <v>101</v>
      </c>
      <c r="F11" s="106"/>
      <c r="G11" s="60">
        <v>180</v>
      </c>
      <c r="H11" s="72"/>
      <c r="M11" s="64" t="s">
        <v>74</v>
      </c>
    </row>
    <row r="12" spans="2:14" ht="11.25" customHeight="1" x14ac:dyDescent="0.25">
      <c r="B12" s="2" t="s">
        <v>4</v>
      </c>
      <c r="C12" s="5" t="s">
        <v>5</v>
      </c>
      <c r="D12" s="72"/>
      <c r="E12" s="69" t="s">
        <v>6</v>
      </c>
      <c r="F12" s="70"/>
      <c r="G12" s="59">
        <f>(G9*G11)</f>
        <v>4320000</v>
      </c>
      <c r="H12" s="72"/>
      <c r="M12" s="62"/>
    </row>
    <row r="13" spans="2:14" ht="11.25" customHeight="1" x14ac:dyDescent="0.25">
      <c r="B13" s="2" t="s">
        <v>7</v>
      </c>
      <c r="C13" s="5" t="s">
        <v>55</v>
      </c>
      <c r="D13" s="72"/>
      <c r="E13" s="105" t="s">
        <v>8</v>
      </c>
      <c r="F13" s="106"/>
      <c r="G13" s="4" t="s">
        <v>56</v>
      </c>
      <c r="H13" s="72"/>
    </row>
    <row r="14" spans="2:14" ht="13.5" customHeight="1" x14ac:dyDescent="0.25">
      <c r="B14" s="2" t="s">
        <v>9</v>
      </c>
      <c r="C14" s="4" t="s">
        <v>105</v>
      </c>
      <c r="D14" s="72"/>
      <c r="E14" s="105" t="s">
        <v>10</v>
      </c>
      <c r="F14" s="106"/>
      <c r="G14" s="4" t="s">
        <v>102</v>
      </c>
      <c r="H14" s="72"/>
    </row>
    <row r="15" spans="2:14" ht="18.75" customHeight="1" x14ac:dyDescent="0.25">
      <c r="B15" s="2" t="s">
        <v>11</v>
      </c>
      <c r="C15" s="7" t="s">
        <v>104</v>
      </c>
      <c r="D15" s="72"/>
      <c r="E15" s="107" t="s">
        <v>12</v>
      </c>
      <c r="F15" s="108"/>
      <c r="G15" s="3" t="s">
        <v>97</v>
      </c>
      <c r="H15" s="72"/>
    </row>
    <row r="16" spans="2:14" ht="12" customHeight="1" x14ac:dyDescent="0.25">
      <c r="B16" s="72"/>
      <c r="C16" s="72"/>
      <c r="D16" s="72"/>
      <c r="E16" s="72"/>
      <c r="F16" s="72"/>
      <c r="G16" s="72"/>
      <c r="H16" s="72"/>
    </row>
    <row r="17" spans="2:8" ht="12" customHeight="1" x14ac:dyDescent="0.25">
      <c r="B17" s="109" t="s">
        <v>100</v>
      </c>
      <c r="C17" s="110"/>
      <c r="D17" s="110"/>
      <c r="E17" s="110"/>
      <c r="F17" s="110"/>
      <c r="G17" s="110"/>
      <c r="H17" s="72"/>
    </row>
    <row r="18" spans="2:8" ht="12" customHeight="1" x14ac:dyDescent="0.25">
      <c r="B18" s="72"/>
      <c r="C18" s="72"/>
      <c r="D18" s="72"/>
      <c r="E18" s="72"/>
      <c r="F18" s="72"/>
      <c r="G18" s="72"/>
      <c r="H18" s="72"/>
    </row>
    <row r="19" spans="2:8" ht="12" customHeight="1" x14ac:dyDescent="0.25">
      <c r="B19" s="74" t="s">
        <v>13</v>
      </c>
      <c r="C19" s="72"/>
      <c r="D19" s="72"/>
      <c r="E19" s="72"/>
      <c r="F19" s="72"/>
      <c r="G19" s="72"/>
      <c r="H19" s="72"/>
    </row>
    <row r="20" spans="2:8" ht="24" customHeight="1" x14ac:dyDescent="0.25">
      <c r="B20" s="75" t="s">
        <v>14</v>
      </c>
      <c r="C20" s="75" t="s">
        <v>15</v>
      </c>
      <c r="D20" s="75" t="s">
        <v>16</v>
      </c>
      <c r="E20" s="75" t="s">
        <v>17</v>
      </c>
      <c r="F20" s="75" t="s">
        <v>18</v>
      </c>
      <c r="G20" s="75" t="s">
        <v>19</v>
      </c>
      <c r="H20" s="72"/>
    </row>
    <row r="21" spans="2:8" ht="15" x14ac:dyDescent="0.25">
      <c r="B21" s="8" t="s">
        <v>93</v>
      </c>
      <c r="C21" s="3" t="s">
        <v>20</v>
      </c>
      <c r="D21" s="67">
        <v>52</v>
      </c>
      <c r="E21" s="3" t="s">
        <v>57</v>
      </c>
      <c r="F21" s="68">
        <v>25000</v>
      </c>
      <c r="G21" s="68">
        <f>D21*F21</f>
        <v>1300000</v>
      </c>
      <c r="H21" s="72"/>
    </row>
    <row r="22" spans="2:8" ht="12.75" customHeight="1" x14ac:dyDescent="0.25">
      <c r="B22" s="8" t="s">
        <v>95</v>
      </c>
      <c r="C22" s="8" t="s">
        <v>20</v>
      </c>
      <c r="D22" s="53">
        <v>1</v>
      </c>
      <c r="E22" s="8" t="s">
        <v>75</v>
      </c>
      <c r="F22" s="52">
        <v>25000</v>
      </c>
      <c r="G22" s="52">
        <f>D22*F22</f>
        <v>25000</v>
      </c>
      <c r="H22" s="72"/>
    </row>
    <row r="23" spans="2:8" ht="12.75" customHeight="1" x14ac:dyDescent="0.25">
      <c r="B23" s="9" t="s">
        <v>21</v>
      </c>
      <c r="C23" s="10"/>
      <c r="D23" s="10"/>
      <c r="E23" s="10"/>
      <c r="F23" s="11"/>
      <c r="G23" s="12">
        <f>SUM(G21:G21)</f>
        <v>1300000</v>
      </c>
      <c r="H23" s="72"/>
    </row>
    <row r="24" spans="2:8" ht="12" customHeight="1" x14ac:dyDescent="0.25">
      <c r="B24" s="72"/>
      <c r="C24" s="72"/>
      <c r="D24" s="72"/>
      <c r="E24" s="72"/>
      <c r="F24" s="72"/>
      <c r="G24" s="72"/>
      <c r="H24" s="72"/>
    </row>
    <row r="25" spans="2:8" ht="12" customHeight="1" x14ac:dyDescent="0.25">
      <c r="B25" s="76" t="s">
        <v>22</v>
      </c>
      <c r="C25" s="72"/>
      <c r="D25" s="72"/>
      <c r="E25" s="72"/>
      <c r="F25" s="72"/>
      <c r="G25" s="72"/>
      <c r="H25" s="72"/>
    </row>
    <row r="26" spans="2:8" ht="24" customHeight="1" x14ac:dyDescent="0.25">
      <c r="B26" s="77" t="s">
        <v>14</v>
      </c>
      <c r="C26" s="78" t="s">
        <v>15</v>
      </c>
      <c r="D26" s="78" t="s">
        <v>16</v>
      </c>
      <c r="E26" s="77" t="s">
        <v>17</v>
      </c>
      <c r="F26" s="78" t="s">
        <v>18</v>
      </c>
      <c r="G26" s="77" t="s">
        <v>19</v>
      </c>
      <c r="H26" s="72"/>
    </row>
    <row r="27" spans="2:8" ht="12" customHeight="1" x14ac:dyDescent="0.25">
      <c r="B27" s="79" t="s">
        <v>67</v>
      </c>
      <c r="C27" s="79" t="s">
        <v>52</v>
      </c>
      <c r="D27" s="79"/>
      <c r="E27" s="79"/>
      <c r="F27" s="80"/>
      <c r="G27" s="80"/>
      <c r="H27" s="72"/>
    </row>
    <row r="28" spans="2:8" ht="12" customHeight="1" x14ac:dyDescent="0.25">
      <c r="B28" s="13" t="s">
        <v>23</v>
      </c>
      <c r="C28" s="14"/>
      <c r="D28" s="14"/>
      <c r="E28" s="14"/>
      <c r="F28" s="15"/>
      <c r="G28" s="15"/>
      <c r="H28" s="72"/>
    </row>
    <row r="29" spans="2:8" ht="12" customHeight="1" x14ac:dyDescent="0.25">
      <c r="B29" s="72"/>
      <c r="C29" s="72"/>
      <c r="D29" s="72"/>
      <c r="E29" s="72"/>
      <c r="F29" s="72"/>
      <c r="G29" s="72"/>
      <c r="H29" s="72"/>
    </row>
    <row r="30" spans="2:8" ht="12" customHeight="1" x14ac:dyDescent="0.25">
      <c r="B30" s="76" t="s">
        <v>24</v>
      </c>
      <c r="C30" s="72"/>
      <c r="D30" s="72"/>
      <c r="E30" s="72"/>
      <c r="F30" s="72"/>
      <c r="G30" s="72"/>
      <c r="H30" s="72"/>
    </row>
    <row r="31" spans="2:8" ht="24" customHeight="1" x14ac:dyDescent="0.25">
      <c r="B31" s="81" t="s">
        <v>14</v>
      </c>
      <c r="C31" s="82" t="s">
        <v>15</v>
      </c>
      <c r="D31" s="82" t="s">
        <v>58</v>
      </c>
      <c r="E31" s="82" t="s">
        <v>17</v>
      </c>
      <c r="F31" s="83" t="s">
        <v>18</v>
      </c>
      <c r="G31" s="82" t="s">
        <v>19</v>
      </c>
      <c r="H31" s="72"/>
    </row>
    <row r="32" spans="2:8" ht="12.75" customHeight="1" x14ac:dyDescent="0.25">
      <c r="B32" s="84" t="s">
        <v>74</v>
      </c>
      <c r="C32" s="66" t="s">
        <v>74</v>
      </c>
      <c r="D32" s="53" t="s">
        <v>74</v>
      </c>
      <c r="E32" s="8" t="s">
        <v>57</v>
      </c>
      <c r="F32" s="6" t="s">
        <v>74</v>
      </c>
      <c r="G32" s="54" t="s">
        <v>74</v>
      </c>
      <c r="H32" s="72"/>
    </row>
    <row r="33" spans="2:8" ht="12.75" customHeight="1" x14ac:dyDescent="0.25">
      <c r="B33" s="13" t="s">
        <v>25</v>
      </c>
      <c r="C33" s="14"/>
      <c r="D33" s="14"/>
      <c r="E33" s="14"/>
      <c r="F33" s="15"/>
      <c r="G33" s="16">
        <f>SUM(G32:G32)</f>
        <v>0</v>
      </c>
      <c r="H33" s="72"/>
    </row>
    <row r="34" spans="2:8" ht="12" customHeight="1" x14ac:dyDescent="0.25">
      <c r="B34" s="72"/>
      <c r="C34" s="72"/>
      <c r="D34" s="72"/>
      <c r="E34" s="72"/>
      <c r="F34" s="72"/>
      <c r="G34" s="72"/>
      <c r="H34" s="72"/>
    </row>
    <row r="35" spans="2:8" ht="12" customHeight="1" x14ac:dyDescent="0.25">
      <c r="B35" s="76" t="s">
        <v>26</v>
      </c>
      <c r="C35" s="72"/>
      <c r="D35" s="72"/>
      <c r="E35" s="72"/>
      <c r="F35" s="72"/>
      <c r="G35" s="72"/>
      <c r="H35" s="72"/>
    </row>
    <row r="36" spans="2:8" ht="24" customHeight="1" x14ac:dyDescent="0.25">
      <c r="B36" s="83" t="s">
        <v>27</v>
      </c>
      <c r="C36" s="83" t="s">
        <v>28</v>
      </c>
      <c r="D36" s="83" t="s">
        <v>29</v>
      </c>
      <c r="E36" s="83" t="s">
        <v>17</v>
      </c>
      <c r="F36" s="83" t="s">
        <v>18</v>
      </c>
      <c r="G36" s="83" t="s">
        <v>19</v>
      </c>
      <c r="H36" s="72"/>
    </row>
    <row r="37" spans="2:8" ht="12.75" customHeight="1" x14ac:dyDescent="0.25">
      <c r="B37" s="17" t="s">
        <v>59</v>
      </c>
      <c r="C37" s="18"/>
      <c r="D37" s="18"/>
      <c r="E37" s="18"/>
      <c r="F37" s="18"/>
      <c r="G37" s="18"/>
      <c r="H37" s="72"/>
    </row>
    <row r="38" spans="2:8" ht="12.75" customHeight="1" x14ac:dyDescent="0.25">
      <c r="B38" s="69" t="s">
        <v>86</v>
      </c>
      <c r="C38" s="19" t="s">
        <v>31</v>
      </c>
      <c r="D38" s="55">
        <v>1345</v>
      </c>
      <c r="E38" s="19" t="s">
        <v>57</v>
      </c>
      <c r="F38" s="55">
        <v>660</v>
      </c>
      <c r="G38" s="20">
        <f>(D38*F38)</f>
        <v>887700</v>
      </c>
      <c r="H38" s="72"/>
    </row>
    <row r="39" spans="2:8" ht="12.75" customHeight="1" x14ac:dyDescent="0.25">
      <c r="B39" s="69" t="s">
        <v>85</v>
      </c>
      <c r="C39" s="19" t="s">
        <v>31</v>
      </c>
      <c r="D39" s="55">
        <v>1713</v>
      </c>
      <c r="E39" s="19" t="s">
        <v>57</v>
      </c>
      <c r="F39" s="55">
        <v>660</v>
      </c>
      <c r="G39" s="20">
        <f>(D39*F39)</f>
        <v>1130580</v>
      </c>
      <c r="H39" s="72"/>
    </row>
    <row r="40" spans="2:8" ht="12.75" customHeight="1" x14ac:dyDescent="0.25">
      <c r="B40" s="21" t="s">
        <v>61</v>
      </c>
      <c r="C40" s="22"/>
      <c r="D40" s="55"/>
      <c r="E40" s="22"/>
      <c r="F40" s="55"/>
      <c r="G40" s="20"/>
      <c r="H40" s="72"/>
    </row>
    <row r="41" spans="2:8" ht="12.75" customHeight="1" x14ac:dyDescent="0.25">
      <c r="B41" s="69" t="s">
        <v>92</v>
      </c>
      <c r="C41" s="19" t="s">
        <v>30</v>
      </c>
      <c r="D41" s="55">
        <v>36</v>
      </c>
      <c r="E41" s="19" t="s">
        <v>57</v>
      </c>
      <c r="F41" s="55">
        <v>1090</v>
      </c>
      <c r="G41" s="20">
        <f>(D41*F41)</f>
        <v>39240</v>
      </c>
      <c r="H41" s="72"/>
    </row>
    <row r="42" spans="2:8" ht="12.75" customHeight="1" x14ac:dyDescent="0.25">
      <c r="B42" s="21" t="s">
        <v>60</v>
      </c>
      <c r="C42" s="22"/>
      <c r="D42" s="55"/>
      <c r="E42" s="22"/>
      <c r="F42" s="55"/>
      <c r="G42" s="20">
        <f t="shared" ref="G42:G43" si="0">(D42*F42)</f>
        <v>0</v>
      </c>
      <c r="H42" s="72"/>
    </row>
    <row r="43" spans="2:8" ht="12.75" customHeight="1" x14ac:dyDescent="0.25">
      <c r="B43" s="69" t="s">
        <v>89</v>
      </c>
      <c r="C43" s="22" t="s">
        <v>88</v>
      </c>
      <c r="D43" s="55">
        <v>2</v>
      </c>
      <c r="E43" s="22" t="s">
        <v>57</v>
      </c>
      <c r="F43" s="55">
        <v>12200</v>
      </c>
      <c r="G43" s="20">
        <f t="shared" si="0"/>
        <v>24400</v>
      </c>
      <c r="H43" s="72"/>
    </row>
    <row r="44" spans="2:8" ht="12.75" customHeight="1" x14ac:dyDescent="0.25">
      <c r="B44" s="69" t="s">
        <v>90</v>
      </c>
      <c r="C44" s="22" t="s">
        <v>88</v>
      </c>
      <c r="D44" s="55">
        <v>4</v>
      </c>
      <c r="E44" s="22" t="s">
        <v>57</v>
      </c>
      <c r="F44" s="55">
        <v>8300</v>
      </c>
      <c r="G44" s="20">
        <f>(D44*F44)</f>
        <v>33200</v>
      </c>
      <c r="H44" s="72"/>
    </row>
    <row r="45" spans="2:8" ht="12.75" customHeight="1" x14ac:dyDescent="0.25">
      <c r="B45" s="56" t="s">
        <v>62</v>
      </c>
      <c r="C45" s="57"/>
      <c r="D45" s="55"/>
      <c r="E45" s="57"/>
      <c r="F45" s="58"/>
      <c r="G45" s="63"/>
      <c r="H45" s="72"/>
    </row>
    <row r="46" spans="2:8" ht="12.75" customHeight="1" x14ac:dyDescent="0.25">
      <c r="B46" s="69" t="s">
        <v>63</v>
      </c>
      <c r="C46" s="22" t="s">
        <v>65</v>
      </c>
      <c r="D46" s="55">
        <v>6052</v>
      </c>
      <c r="E46" s="22" t="s">
        <v>57</v>
      </c>
      <c r="F46" s="55">
        <v>4</v>
      </c>
      <c r="G46" s="20">
        <f>D46*F46</f>
        <v>24208</v>
      </c>
      <c r="H46" s="72"/>
    </row>
    <row r="47" spans="2:8" ht="12.75" customHeight="1" x14ac:dyDescent="0.25">
      <c r="B47" s="69" t="s">
        <v>64</v>
      </c>
      <c r="C47" s="22" t="s">
        <v>66</v>
      </c>
      <c r="D47" s="55">
        <f>36*50</f>
        <v>1800</v>
      </c>
      <c r="E47" s="22" t="s">
        <v>57</v>
      </c>
      <c r="F47" s="55">
        <v>10.4</v>
      </c>
      <c r="G47" s="20">
        <f>D47*F47</f>
        <v>18720</v>
      </c>
      <c r="H47" s="72"/>
    </row>
    <row r="48" spans="2:8" ht="13.5" customHeight="1" x14ac:dyDescent="0.25">
      <c r="B48" s="13" t="s">
        <v>32</v>
      </c>
      <c r="C48" s="14"/>
      <c r="D48" s="14"/>
      <c r="E48" s="14"/>
      <c r="F48" s="15"/>
      <c r="G48" s="16">
        <f>SUM(G37:G47)</f>
        <v>2158048</v>
      </c>
      <c r="H48" s="72"/>
    </row>
    <row r="49" spans="1:9" ht="12" customHeight="1" x14ac:dyDescent="0.25">
      <c r="B49" s="72"/>
      <c r="C49" s="72"/>
      <c r="D49" s="72"/>
      <c r="E49" s="72"/>
      <c r="F49" s="72"/>
      <c r="G49" s="72"/>
      <c r="H49" s="72"/>
    </row>
    <row r="50" spans="1:9" ht="12" customHeight="1" x14ac:dyDescent="0.25">
      <c r="B50" s="76" t="s">
        <v>33</v>
      </c>
      <c r="C50" s="72"/>
      <c r="D50" s="72"/>
      <c r="E50" s="72"/>
      <c r="F50" s="72"/>
      <c r="G50" s="72"/>
      <c r="H50" s="72"/>
    </row>
    <row r="51" spans="1:9" ht="24" customHeight="1" x14ac:dyDescent="0.25">
      <c r="B51" s="82" t="s">
        <v>34</v>
      </c>
      <c r="C51" s="83" t="s">
        <v>28</v>
      </c>
      <c r="D51" s="83" t="s">
        <v>29</v>
      </c>
      <c r="E51" s="82" t="s">
        <v>17</v>
      </c>
      <c r="F51" s="83" t="s">
        <v>18</v>
      </c>
      <c r="G51" s="82" t="s">
        <v>19</v>
      </c>
      <c r="H51" s="72"/>
    </row>
    <row r="52" spans="1:9" ht="12.75" customHeight="1" x14ac:dyDescent="0.25">
      <c r="B52" s="69" t="s">
        <v>76</v>
      </c>
      <c r="C52" s="22" t="s">
        <v>77</v>
      </c>
      <c r="D52" s="55">
        <v>800</v>
      </c>
      <c r="E52" s="22" t="s">
        <v>81</v>
      </c>
      <c r="F52" s="55">
        <v>120</v>
      </c>
      <c r="G52" s="20">
        <f>+F52*D52</f>
        <v>96000</v>
      </c>
      <c r="H52" s="72"/>
    </row>
    <row r="53" spans="1:9" ht="12.75" customHeight="1" x14ac:dyDescent="0.25">
      <c r="B53" s="69" t="s">
        <v>79</v>
      </c>
      <c r="C53" s="22" t="s">
        <v>80</v>
      </c>
      <c r="D53" s="55">
        <v>3</v>
      </c>
      <c r="E53" s="22" t="s">
        <v>98</v>
      </c>
      <c r="F53" s="55">
        <v>10000</v>
      </c>
      <c r="G53" s="20">
        <f>+F53*D53</f>
        <v>30000</v>
      </c>
      <c r="H53" s="72"/>
    </row>
    <row r="54" spans="1:9" ht="13.5" customHeight="1" x14ac:dyDescent="0.25">
      <c r="B54" s="85" t="s">
        <v>35</v>
      </c>
      <c r="C54" s="86"/>
      <c r="D54" s="86"/>
      <c r="E54" s="86"/>
      <c r="F54" s="87"/>
      <c r="G54" s="88">
        <f>SUM(G52)</f>
        <v>96000</v>
      </c>
      <c r="H54" s="72"/>
    </row>
    <row r="55" spans="1:9" ht="12" customHeight="1" x14ac:dyDescent="0.25">
      <c r="B55" s="72"/>
      <c r="C55" s="72"/>
      <c r="D55" s="72"/>
      <c r="E55" s="72"/>
      <c r="F55" s="72"/>
      <c r="G55" s="72"/>
      <c r="H55" s="72"/>
    </row>
    <row r="56" spans="1:9" ht="12" customHeight="1" x14ac:dyDescent="0.25">
      <c r="B56" s="89" t="s">
        <v>36</v>
      </c>
      <c r="C56" s="90"/>
      <c r="D56" s="90"/>
      <c r="E56" s="90"/>
      <c r="F56" s="90"/>
      <c r="G56" s="99">
        <f>G23+G33+G48+G54</f>
        <v>3554048</v>
      </c>
      <c r="H56" s="72"/>
    </row>
    <row r="57" spans="1:9" ht="12" customHeight="1" x14ac:dyDescent="0.25">
      <c r="B57" s="91" t="s">
        <v>37</v>
      </c>
      <c r="C57" s="92"/>
      <c r="D57" s="92"/>
      <c r="E57" s="92"/>
      <c r="F57" s="92"/>
      <c r="G57" s="100">
        <f>G56*0.05</f>
        <v>177702.40000000002</v>
      </c>
      <c r="H57" s="72"/>
    </row>
    <row r="58" spans="1:9" ht="12" customHeight="1" x14ac:dyDescent="0.25">
      <c r="B58" s="93" t="s">
        <v>38</v>
      </c>
      <c r="C58" s="94"/>
      <c r="D58" s="94"/>
      <c r="E58" s="94"/>
      <c r="F58" s="94"/>
      <c r="G58" s="101">
        <f>G57+G56</f>
        <v>3731750.4</v>
      </c>
      <c r="H58" s="72"/>
    </row>
    <row r="59" spans="1:9" ht="12" customHeight="1" x14ac:dyDescent="0.25">
      <c r="B59" s="91" t="s">
        <v>39</v>
      </c>
      <c r="C59" s="92"/>
      <c r="D59" s="92"/>
      <c r="E59" s="92"/>
      <c r="F59" s="92"/>
      <c r="G59" s="100">
        <f>G12</f>
        <v>4320000</v>
      </c>
      <c r="H59" s="72"/>
    </row>
    <row r="60" spans="1:9" ht="12" customHeight="1" x14ac:dyDescent="0.25">
      <c r="A60" s="64"/>
      <c r="B60" s="95" t="s">
        <v>40</v>
      </c>
      <c r="C60" s="96"/>
      <c r="D60" s="96"/>
      <c r="E60" s="96"/>
      <c r="F60" s="96"/>
      <c r="G60" s="102">
        <f>G59-G58</f>
        <v>588249.60000000009</v>
      </c>
      <c r="H60" s="72"/>
      <c r="I60" s="64" t="s">
        <v>74</v>
      </c>
    </row>
    <row r="61" spans="1:9" ht="12" customHeight="1" x14ac:dyDescent="0.25">
      <c r="B61" s="32" t="s">
        <v>41</v>
      </c>
      <c r="C61" s="33"/>
      <c r="D61" s="33"/>
      <c r="E61" s="33"/>
      <c r="F61" s="33"/>
      <c r="G61" s="29"/>
    </row>
    <row r="62" spans="1:9" ht="12.75" customHeight="1" x14ac:dyDescent="0.25">
      <c r="B62" s="34"/>
      <c r="C62" s="33"/>
      <c r="D62" s="33"/>
      <c r="E62" s="33"/>
      <c r="F62" s="33"/>
      <c r="G62" s="29"/>
    </row>
    <row r="63" spans="1:9" ht="12" customHeight="1" x14ac:dyDescent="0.25">
      <c r="B63" s="65" t="s">
        <v>42</v>
      </c>
      <c r="C63" s="31"/>
      <c r="D63" s="31"/>
      <c r="E63" s="31"/>
      <c r="F63" s="31"/>
      <c r="G63" s="29"/>
    </row>
    <row r="64" spans="1:9" ht="12" customHeight="1" x14ac:dyDescent="0.25">
      <c r="B64" s="111" t="s">
        <v>68</v>
      </c>
      <c r="C64" s="111"/>
      <c r="D64" s="111"/>
      <c r="E64" s="111"/>
      <c r="F64" s="111"/>
      <c r="G64" s="111"/>
      <c r="H64" s="111"/>
    </row>
    <row r="65" spans="2:8" ht="12" customHeight="1" x14ac:dyDescent="0.25">
      <c r="B65" s="111" t="s">
        <v>69</v>
      </c>
      <c r="C65" s="111"/>
      <c r="D65" s="111"/>
      <c r="E65" s="111"/>
      <c r="F65" s="111"/>
      <c r="G65" s="111"/>
      <c r="H65" s="111"/>
    </row>
    <row r="66" spans="2:8" ht="12" customHeight="1" x14ac:dyDescent="0.25">
      <c r="B66" s="111" t="s">
        <v>82</v>
      </c>
      <c r="C66" s="111"/>
      <c r="D66" s="111"/>
      <c r="E66" s="111"/>
      <c r="F66" s="111"/>
      <c r="G66" s="111"/>
      <c r="H66" s="111"/>
    </row>
    <row r="67" spans="2:8" ht="12" customHeight="1" x14ac:dyDescent="0.25">
      <c r="B67" s="111" t="s">
        <v>78</v>
      </c>
      <c r="C67" s="111"/>
      <c r="D67" s="111"/>
      <c r="E67" s="111"/>
      <c r="F67" s="111"/>
      <c r="G67" s="111"/>
      <c r="H67" s="111"/>
    </row>
    <row r="68" spans="2:8" ht="12" customHeight="1" x14ac:dyDescent="0.25">
      <c r="B68" s="111" t="s">
        <v>83</v>
      </c>
      <c r="C68" s="111"/>
      <c r="D68" s="111"/>
      <c r="E68" s="111"/>
      <c r="F68" s="111"/>
      <c r="G68" s="111"/>
      <c r="H68" s="111"/>
    </row>
    <row r="69" spans="2:8" ht="12" customHeight="1" x14ac:dyDescent="0.25">
      <c r="B69" s="111" t="s">
        <v>84</v>
      </c>
      <c r="C69" s="111"/>
      <c r="D69" s="111"/>
      <c r="E69" s="111"/>
      <c r="F69" s="111"/>
      <c r="G69" s="111"/>
      <c r="H69" s="111"/>
    </row>
    <row r="70" spans="2:8" ht="12" customHeight="1" x14ac:dyDescent="0.25">
      <c r="B70" s="111" t="s">
        <v>87</v>
      </c>
      <c r="C70" s="111"/>
      <c r="D70" s="111"/>
      <c r="E70" s="111"/>
      <c r="F70" s="111"/>
      <c r="G70" s="111"/>
      <c r="H70" s="111"/>
    </row>
    <row r="71" spans="2:8" ht="12" customHeight="1" x14ac:dyDescent="0.25">
      <c r="B71" s="111" t="s">
        <v>91</v>
      </c>
      <c r="C71" s="111"/>
      <c r="D71" s="111"/>
      <c r="E71" s="111"/>
      <c r="F71" s="111"/>
      <c r="G71" s="111"/>
      <c r="H71" s="111"/>
    </row>
    <row r="72" spans="2:8" ht="14.25" customHeight="1" x14ac:dyDescent="0.25">
      <c r="B72" s="45" t="s">
        <v>94</v>
      </c>
      <c r="C72" s="31"/>
      <c r="D72" s="31"/>
      <c r="E72" s="31"/>
      <c r="F72" s="31"/>
      <c r="G72" s="29"/>
    </row>
    <row r="73" spans="2:8" ht="12.75" customHeight="1" x14ac:dyDescent="0.25">
      <c r="B73" s="44"/>
      <c r="C73" s="31"/>
      <c r="D73" s="31"/>
      <c r="E73" s="31"/>
      <c r="F73" s="31"/>
      <c r="G73" s="29"/>
    </row>
    <row r="74" spans="2:8" ht="15" customHeight="1" thickBot="1" x14ac:dyDescent="0.3">
      <c r="B74" s="112" t="s">
        <v>43</v>
      </c>
      <c r="C74" s="113"/>
      <c r="D74" s="43"/>
      <c r="E74" s="23"/>
      <c r="F74" s="23"/>
      <c r="G74" s="29"/>
    </row>
    <row r="75" spans="2:8" ht="12" customHeight="1" x14ac:dyDescent="0.25">
      <c r="B75" s="36" t="s">
        <v>34</v>
      </c>
      <c r="C75" s="61" t="s">
        <v>73</v>
      </c>
      <c r="D75" s="37" t="s">
        <v>44</v>
      </c>
      <c r="E75" s="23"/>
      <c r="F75" s="23"/>
      <c r="G75" s="29"/>
    </row>
    <row r="76" spans="2:8" ht="12" customHeight="1" x14ac:dyDescent="0.25">
      <c r="B76" s="38" t="s">
        <v>45</v>
      </c>
      <c r="C76" s="24">
        <f>G23</f>
        <v>1300000</v>
      </c>
      <c r="D76" s="39">
        <f>(C76/C82)</f>
        <v>0.34836199119855393</v>
      </c>
      <c r="E76" s="23"/>
      <c r="F76" s="23"/>
      <c r="G76" s="29"/>
    </row>
    <row r="77" spans="2:8" ht="12" customHeight="1" x14ac:dyDescent="0.25">
      <c r="B77" s="38" t="s">
        <v>46</v>
      </c>
      <c r="C77" s="25">
        <f>G28</f>
        <v>0</v>
      </c>
      <c r="D77" s="39">
        <v>0</v>
      </c>
      <c r="E77" s="23"/>
      <c r="F77" s="23"/>
      <c r="G77" s="29"/>
    </row>
    <row r="78" spans="2:8" ht="12" customHeight="1" x14ac:dyDescent="0.25">
      <c r="B78" s="38" t="s">
        <v>47</v>
      </c>
      <c r="C78" s="24">
        <f>G33</f>
        <v>0</v>
      </c>
      <c r="D78" s="39">
        <f>(C78/C82)</f>
        <v>0</v>
      </c>
      <c r="E78" s="23"/>
      <c r="F78" s="23"/>
      <c r="G78" s="29"/>
    </row>
    <row r="79" spans="2:8" ht="12" customHeight="1" x14ac:dyDescent="0.25">
      <c r="B79" s="38" t="s">
        <v>27</v>
      </c>
      <c r="C79" s="24">
        <f>G48</f>
        <v>2158048</v>
      </c>
      <c r="D79" s="39">
        <f>(C79/C82)</f>
        <v>0.57829376798619758</v>
      </c>
      <c r="E79" s="23"/>
      <c r="F79" s="23"/>
      <c r="G79" s="29"/>
    </row>
    <row r="80" spans="2:8" ht="12" customHeight="1" x14ac:dyDescent="0.25">
      <c r="B80" s="38" t="s">
        <v>48</v>
      </c>
      <c r="C80" s="26">
        <f>G54</f>
        <v>96000</v>
      </c>
      <c r="D80" s="39">
        <f>(C80/C82)</f>
        <v>2.5725193196200903E-2</v>
      </c>
      <c r="E80" s="28"/>
      <c r="F80" s="28"/>
      <c r="G80" s="29"/>
    </row>
    <row r="81" spans="2:7" ht="12" customHeight="1" x14ac:dyDescent="0.25">
      <c r="B81" s="38" t="s">
        <v>49</v>
      </c>
      <c r="C81" s="26">
        <f>G57</f>
        <v>177702.40000000002</v>
      </c>
      <c r="D81" s="39">
        <f>(C81/C82)</f>
        <v>4.7619047619047623E-2</v>
      </c>
      <c r="E81" s="28"/>
      <c r="F81" s="28"/>
      <c r="G81" s="29"/>
    </row>
    <row r="82" spans="2:7" ht="12.75" customHeight="1" thickBot="1" x14ac:dyDescent="0.3">
      <c r="B82" s="40" t="s">
        <v>70</v>
      </c>
      <c r="C82" s="41">
        <f>SUM(C76:C81)</f>
        <v>3731750.4</v>
      </c>
      <c r="D82" s="42">
        <f>SUM(D76:D81)</f>
        <v>1</v>
      </c>
      <c r="E82" s="28"/>
      <c r="F82" s="28"/>
      <c r="G82" s="29"/>
    </row>
    <row r="83" spans="2:7" ht="12" customHeight="1" x14ac:dyDescent="0.25">
      <c r="B83" s="34"/>
      <c r="C83" s="33"/>
      <c r="D83" s="33"/>
      <c r="E83" s="33"/>
      <c r="F83" s="33"/>
      <c r="G83" s="29"/>
    </row>
    <row r="84" spans="2:7" ht="12.75" customHeight="1" x14ac:dyDescent="0.25">
      <c r="B84" s="35"/>
      <c r="C84" s="33"/>
      <c r="D84" s="33"/>
      <c r="E84" s="33"/>
      <c r="F84" s="33"/>
      <c r="G84" s="29"/>
    </row>
    <row r="85" spans="2:7" ht="12" customHeight="1" thickBot="1" x14ac:dyDescent="0.3">
      <c r="B85" s="47"/>
      <c r="C85" s="48" t="s">
        <v>50</v>
      </c>
      <c r="D85" s="49"/>
      <c r="E85" s="50"/>
      <c r="F85" s="27"/>
      <c r="G85" s="29"/>
    </row>
    <row r="86" spans="2:7" ht="12" customHeight="1" x14ac:dyDescent="0.25">
      <c r="B86" s="51" t="s">
        <v>71</v>
      </c>
      <c r="C86" s="97">
        <v>22000</v>
      </c>
      <c r="D86" s="97">
        <v>24000</v>
      </c>
      <c r="E86" s="98">
        <v>26000</v>
      </c>
      <c r="F86" s="46"/>
      <c r="G86" s="30"/>
    </row>
    <row r="87" spans="2:7" ht="12.75" customHeight="1" thickBot="1" x14ac:dyDescent="0.3">
      <c r="B87" s="40" t="s">
        <v>72</v>
      </c>
      <c r="C87" s="41">
        <f>+G58/C86</f>
        <v>169.62501818181818</v>
      </c>
      <c r="D87" s="41">
        <f>+G58/D86</f>
        <v>155.4896</v>
      </c>
      <c r="E87" s="41">
        <f>+G58/24000</f>
        <v>155.4896</v>
      </c>
      <c r="F87" s="46"/>
      <c r="G87" s="30"/>
    </row>
    <row r="88" spans="2:7" ht="15.6" customHeight="1" x14ac:dyDescent="0.25">
      <c r="B88" s="45" t="s">
        <v>51</v>
      </c>
      <c r="C88" s="31"/>
      <c r="D88" s="31"/>
      <c r="E88" s="31"/>
      <c r="F88" s="31"/>
      <c r="G88" s="31"/>
    </row>
  </sheetData>
  <mergeCells count="16">
    <mergeCell ref="B71:H71"/>
    <mergeCell ref="B74:C74"/>
    <mergeCell ref="E13:F13"/>
    <mergeCell ref="E11:F11"/>
    <mergeCell ref="E10:F10"/>
    <mergeCell ref="B65:H65"/>
    <mergeCell ref="B66:H66"/>
    <mergeCell ref="B67:H67"/>
    <mergeCell ref="B68:H68"/>
    <mergeCell ref="B69:H69"/>
    <mergeCell ref="B70:H70"/>
    <mergeCell ref="E9:F9"/>
    <mergeCell ref="E14:F14"/>
    <mergeCell ref="E15:F15"/>
    <mergeCell ref="B17:G17"/>
    <mergeCell ref="B64:H64"/>
  </mergeCells>
  <pageMargins left="0.74803149606299213" right="0.74803149606299213" top="0.98425196850393704" bottom="0.98425196850393704" header="0" footer="0"/>
  <pageSetup paperSize="14" scale="90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Ponedoras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Perez Reyes Nora del Carmen</cp:lastModifiedBy>
  <cp:lastPrinted>2022-06-20T20:05:47Z</cp:lastPrinted>
  <dcterms:created xsi:type="dcterms:W3CDTF">2020-11-27T12:49:26Z</dcterms:created>
  <dcterms:modified xsi:type="dcterms:W3CDTF">2022-06-22T14:59:06Z</dcterms:modified>
</cp:coreProperties>
</file>