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10" documentId="11_1F02795FF9E5B3330F9DD8209B01FBAC83B11EC1" xr6:coauthVersionLast="47" xr6:coauthVersionMax="47" xr10:uidLastSave="{9C59CBDF-6BC4-4427-93E1-D25E0C01D8A1}"/>
  <bookViews>
    <workbookView xWindow="0" yWindow="0" windowWidth="17340" windowHeight="11925" xr2:uid="{00000000-000D-0000-FFFF-FFFF00000000}"/>
  </bookViews>
  <sheets>
    <sheet name="BALLIC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G27" i="1"/>
  <c r="G12" i="1"/>
  <c r="G55" i="1" l="1"/>
  <c r="G43" i="1" l="1"/>
  <c r="G44" i="1"/>
  <c r="G45" i="1"/>
  <c r="G46" i="1"/>
  <c r="G47" i="1"/>
  <c r="G48" i="1"/>
  <c r="G49" i="1"/>
  <c r="G50" i="1"/>
  <c r="G42" i="1"/>
  <c r="G51" i="1" s="1"/>
  <c r="G36" i="1"/>
  <c r="G35" i="1"/>
  <c r="G34" i="1"/>
  <c r="G33" i="1"/>
  <c r="G32" i="1"/>
  <c r="G37" i="1" s="1"/>
  <c r="G22" i="1"/>
  <c r="G21" i="1"/>
  <c r="G28" i="1" l="1"/>
  <c r="C76" i="1" s="1"/>
  <c r="G56" i="1"/>
  <c r="C79" i="1" s="1"/>
  <c r="G61" i="1"/>
  <c r="G23" i="1" l="1"/>
  <c r="C75" i="1" s="1"/>
  <c r="C78" i="1"/>
  <c r="C77" i="1"/>
  <c r="G58" i="1" l="1"/>
  <c r="G59" i="1" s="1"/>
  <c r="G60" i="1" l="1"/>
  <c r="D86" i="1" s="1"/>
  <c r="C80" i="1"/>
  <c r="E86" i="1" l="1"/>
  <c r="C86" i="1"/>
  <c r="G62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<sst xmlns="http://schemas.openxmlformats.org/spreadsheetml/2006/main" count="142" uniqueCount="99">
  <si>
    <t>RUBRO O CULTIVO</t>
  </si>
  <si>
    <t>BALLICA</t>
  </si>
  <si>
    <t>RENDIMIENTO (Fardos/Há.)</t>
  </si>
  <si>
    <t>VARIEDAD</t>
  </si>
  <si>
    <t>NUI</t>
  </si>
  <si>
    <t>FECHA ESTIMADA  PRECIO VENTA</t>
  </si>
  <si>
    <t>NIVEL TECNOLÓGICO</t>
  </si>
  <si>
    <t>BAJO</t>
  </si>
  <si>
    <t>PRECIO ESPERADO ($/Fardo)</t>
  </si>
  <si>
    <t>REGIÓN</t>
  </si>
  <si>
    <t>ÑUBLE</t>
  </si>
  <si>
    <t>INGRESO ESPERADO, con IVA ($)</t>
  </si>
  <si>
    <t>AGENCIA DE ÁREA</t>
  </si>
  <si>
    <t>QUIRIHUE</t>
  </si>
  <si>
    <t>DESTINO PRODUCCION</t>
  </si>
  <si>
    <t>CONSUMO PREDIO</t>
  </si>
  <si>
    <t>COMUNA/LOCALIDAD</t>
  </si>
  <si>
    <t>TODAS</t>
  </si>
  <si>
    <t>FECHA DE COSECHA</t>
  </si>
  <si>
    <t>01-12-2021/ marzo 2022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</si>
  <si>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</si>
  <si>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</si>
  <si>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</si>
  <si>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</si>
  <si>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</si>
  <si>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</si>
  <si>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</si>
  <si>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</si>
  <si>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</si>
  <si>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</si>
  <si>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</si>
  <si>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</si>
  <si>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</si>
  <si>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Octubre-Noviembre</t>
  </si>
  <si>
    <t>Labores culturales</t>
  </si>
  <si>
    <t>Anual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</si>
  <si>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</si>
  <si>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</si>
  <si>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</si>
  <si>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</si>
  <si>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</si>
  <si>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</si>
  <si>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</si>
  <si>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Araduras</t>
  </si>
  <si>
    <t>JM</t>
  </si>
  <si>
    <t>Abril-Mayo</t>
  </si>
  <si>
    <t>Rastrajes (2)</t>
  </si>
  <si>
    <t>Rodillado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</si>
  <si>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</si>
  <si>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</si>
  <si>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</si>
  <si>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</si>
  <si>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</si>
  <si>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</si>
  <si>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</si>
  <si>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</si>
  <si>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 Ballica NUI</t>
  </si>
  <si>
    <t>kg</t>
  </si>
  <si>
    <t>FERTILIZANTES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</si>
  <si>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</si>
  <si>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</si>
  <si>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</si>
  <si>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</si>
  <si>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</si>
  <si>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</si>
  <si>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</si>
  <si>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</si>
  <si>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Subtotal Insumos</t>
  </si>
  <si>
    <t>OTROS</t>
  </si>
  <si>
    <t>Item</t>
  </si>
  <si>
    <t>Enfardado</t>
  </si>
  <si>
    <t>Fardo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</si>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</sst>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0" borderId="56" xfId="0" applyFont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Fill="1" applyBorder="1"/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19" fillId="0" borderId="56" xfId="0" applyFont="1" applyBorder="1" applyAlignment="1">
      <alignment horizontal="left"/>
    </xf>
    <xf numFmtId="0" fontId="2" fillId="10" borderId="56" xfId="1" applyFont="1" applyFill="1" applyBorder="1" applyAlignment="1">
      <alignment horizontal="left"/>
    </xf>
    <xf numFmtId="0" fontId="2" fillId="10" borderId="56" xfId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right"/>
    </xf>
    <xf numFmtId="3" fontId="20" fillId="10" borderId="56" xfId="1" applyNumberFormat="1" applyFont="1" applyFill="1" applyBorder="1" applyAlignment="1">
      <alignment horizontal="right"/>
    </xf>
    <xf numFmtId="0" fontId="19" fillId="10" borderId="56" xfId="0" applyFont="1" applyFill="1" applyBorder="1"/>
    <xf numFmtId="0" fontId="19" fillId="10" borderId="56" xfId="0" applyFont="1" applyFill="1" applyBorder="1" applyAlignment="1">
      <alignment horizontal="center"/>
    </xf>
    <xf numFmtId="0" fontId="22" fillId="10" borderId="56" xfId="0" applyFont="1" applyFill="1" applyBorder="1" applyAlignment="1">
      <alignment wrapText="1"/>
    </xf>
    <xf numFmtId="0" fontId="19" fillId="10" borderId="56" xfId="0" applyFont="1" applyFill="1" applyBorder="1" applyAlignment="1">
      <alignment wrapText="1"/>
    </xf>
    <xf numFmtId="3" fontId="19" fillId="10" borderId="56" xfId="0" applyNumberFormat="1" applyFont="1" applyFill="1" applyBorder="1" applyAlignment="1">
      <alignment horizontal="center" wrapText="1"/>
    </xf>
    <xf numFmtId="0" fontId="20" fillId="10" borderId="56" xfId="0" applyFont="1" applyFill="1" applyBorder="1"/>
    <xf numFmtId="3" fontId="19" fillId="10" borderId="56" xfId="0" applyNumberFormat="1" applyFont="1" applyFill="1" applyBorder="1" applyAlignment="1">
      <alignment horizontal="right" vertical="center"/>
    </xf>
    <xf numFmtId="0" fontId="23" fillId="10" borderId="56" xfId="0" applyFont="1" applyFill="1" applyBorder="1"/>
    <xf numFmtId="3" fontId="19" fillId="0" borderId="56" xfId="0" applyNumberFormat="1" applyFont="1" applyBorder="1" applyAlignment="1">
      <alignment horizont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7"/>
  <sheetViews>
    <sheetView showGridLines="0" tabSelected="1" topLeftCell="A29" zoomScale="130" zoomScaleNormal="130" workbookViewId="0">
      <selection activeCell="F51" sqref="F5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9" t="s">
        <v>1</v>
      </c>
      <c r="D9" s="7"/>
      <c r="E9" s="149" t="s">
        <v>2</v>
      </c>
      <c r="F9" s="150"/>
      <c r="G9" s="122">
        <v>500</v>
      </c>
    </row>
    <row r="10" spans="1:7" ht="38.25" customHeight="1">
      <c r="A10" s="5"/>
      <c r="B10" s="8" t="s">
        <v>3</v>
      </c>
      <c r="C10" s="120" t="s">
        <v>4</v>
      </c>
      <c r="D10" s="9"/>
      <c r="E10" s="147" t="s">
        <v>5</v>
      </c>
      <c r="F10" s="148"/>
      <c r="G10" s="123">
        <v>44531</v>
      </c>
    </row>
    <row r="11" spans="1:7" ht="18" customHeight="1">
      <c r="A11" s="5"/>
      <c r="B11" s="8" t="s">
        <v>6</v>
      </c>
      <c r="C11" s="120" t="s">
        <v>7</v>
      </c>
      <c r="D11" s="9"/>
      <c r="E11" s="147" t="s">
        <v>8</v>
      </c>
      <c r="F11" s="148"/>
      <c r="G11" s="124">
        <v>3800</v>
      </c>
    </row>
    <row r="12" spans="1:7" ht="11.25" customHeight="1">
      <c r="A12" s="5"/>
      <c r="B12" s="8" t="s">
        <v>9</v>
      </c>
      <c r="C12" s="120" t="s">
        <v>10</v>
      </c>
      <c r="D12" s="9"/>
      <c r="E12" s="10" t="s">
        <v>11</v>
      </c>
      <c r="F12" s="11"/>
      <c r="G12" s="124">
        <f>G9*G11</f>
        <v>1900000</v>
      </c>
    </row>
    <row r="13" spans="1:7" ht="11.25" customHeight="1">
      <c r="A13" s="5"/>
      <c r="B13" s="8" t="s">
        <v>12</v>
      </c>
      <c r="C13" s="120" t="s">
        <v>13</v>
      </c>
      <c r="D13" s="9"/>
      <c r="E13" s="147" t="s">
        <v>14</v>
      </c>
      <c r="F13" s="148"/>
      <c r="G13" s="120" t="s">
        <v>15</v>
      </c>
    </row>
    <row r="14" spans="1:7" ht="13.5" customHeight="1">
      <c r="A14" s="5"/>
      <c r="B14" s="8" t="s">
        <v>16</v>
      </c>
      <c r="C14" s="120" t="s">
        <v>17</v>
      </c>
      <c r="D14" s="9"/>
      <c r="E14" s="147" t="s">
        <v>18</v>
      </c>
      <c r="F14" s="148"/>
      <c r="G14" s="121" t="s">
        <v>19</v>
      </c>
    </row>
    <row r="15" spans="1:7" ht="25.5" customHeight="1">
      <c r="A15" s="5"/>
      <c r="B15" s="8" t="s">
        <v>20</v>
      </c>
      <c r="C15" s="121">
        <v>44738</v>
      </c>
      <c r="D15" s="9"/>
      <c r="E15" s="153" t="s">
        <v>21</v>
      </c>
      <c r="F15" s="154"/>
      <c r="G15" s="125" t="s">
        <v>22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24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25</v>
      </c>
      <c r="C20" s="24" t="s">
        <v>26</v>
      </c>
      <c r="D20" s="24" t="s">
        <v>27</v>
      </c>
      <c r="E20" s="24" t="s">
        <v>28</v>
      </c>
      <c r="F20" s="24" t="s">
        <v>29</v>
      </c>
      <c r="G20" s="24" t="s">
        <v>30</v>
      </c>
    </row>
    <row r="21" spans="1:7" ht="12.75" customHeight="1">
      <c r="A21" s="17"/>
      <c r="B21" s="126" t="s">
        <v>31</v>
      </c>
      <c r="C21" s="127" t="s">
        <v>32</v>
      </c>
      <c r="D21" s="128">
        <v>2</v>
      </c>
      <c r="E21" s="127" t="s">
        <v>33</v>
      </c>
      <c r="F21" s="129">
        <v>20000</v>
      </c>
      <c r="G21" s="130">
        <f>D21*F21</f>
        <v>40000</v>
      </c>
    </row>
    <row r="22" spans="1:7" ht="25.5" customHeight="1">
      <c r="A22" s="17"/>
      <c r="B22" s="131" t="s">
        <v>34</v>
      </c>
      <c r="C22" s="127" t="s">
        <v>32</v>
      </c>
      <c r="D22" s="128">
        <v>1</v>
      </c>
      <c r="E22" s="127" t="s">
        <v>35</v>
      </c>
      <c r="F22" s="129">
        <v>20000</v>
      </c>
      <c r="G22" s="130">
        <f>D22*F22</f>
        <v>20000</v>
      </c>
    </row>
    <row r="23" spans="1:7" ht="12.75" customHeight="1">
      <c r="A23" s="17"/>
      <c r="B23" s="25" t="s">
        <v>36</v>
      </c>
      <c r="C23" s="26"/>
      <c r="D23" s="26"/>
      <c r="E23" s="26"/>
      <c r="F23" s="27"/>
      <c r="G23" s="28">
        <f>SUM(G21:G22)</f>
        <v>60000</v>
      </c>
    </row>
    <row r="24" spans="1:7" ht="12" customHeight="1">
      <c r="A24" s="2"/>
      <c r="B24" s="18"/>
      <c r="C24" s="20"/>
      <c r="D24" s="20"/>
      <c r="E24" s="20"/>
      <c r="F24" s="29"/>
      <c r="G24" s="29"/>
    </row>
    <row r="25" spans="1:7" ht="12" customHeight="1">
      <c r="A25" s="5"/>
      <c r="B25" s="30" t="s">
        <v>37</v>
      </c>
      <c r="C25" s="31"/>
      <c r="D25" s="32"/>
      <c r="E25" s="32"/>
      <c r="F25" s="33"/>
      <c r="G25" s="33"/>
    </row>
    <row r="26" spans="1:7" ht="24" customHeight="1">
      <c r="A26" s="5"/>
      <c r="B26" s="34" t="s">
        <v>25</v>
      </c>
      <c r="C26" s="35" t="s">
        <v>26</v>
      </c>
      <c r="D26" s="35" t="s">
        <v>27</v>
      </c>
      <c r="E26" s="34" t="s">
        <v>28</v>
      </c>
      <c r="F26" s="35" t="s">
        <v>29</v>
      </c>
      <c r="G26" s="34" t="s">
        <v>30</v>
      </c>
    </row>
    <row r="27" spans="1:7" ht="12" customHeight="1">
      <c r="A27" s="5"/>
      <c r="B27" s="36" t="s">
        <v>38</v>
      </c>
      <c r="C27" s="37" t="s">
        <v>39</v>
      </c>
      <c r="D27" s="37">
        <v>1</v>
      </c>
      <c r="E27" s="37" t="s">
        <v>40</v>
      </c>
      <c r="F27" s="117">
        <v>20000</v>
      </c>
      <c r="G27" s="130">
        <f>D27*F27</f>
        <v>20000</v>
      </c>
    </row>
    <row r="28" spans="1:7" ht="12" customHeight="1">
      <c r="A28" s="5"/>
      <c r="B28" s="38" t="s">
        <v>41</v>
      </c>
      <c r="C28" s="39"/>
      <c r="D28" s="39"/>
      <c r="E28" s="39"/>
      <c r="F28" s="40"/>
      <c r="G28" s="118">
        <f>SUM(G27)</f>
        <v>20000</v>
      </c>
    </row>
    <row r="29" spans="1:7" ht="12" customHeight="1">
      <c r="A29" s="2"/>
      <c r="B29" s="41"/>
      <c r="C29" s="42"/>
      <c r="D29" s="42"/>
      <c r="E29" s="42"/>
      <c r="F29" s="43"/>
      <c r="G29" s="43"/>
    </row>
    <row r="30" spans="1:7" ht="12" customHeight="1">
      <c r="A30" s="5"/>
      <c r="B30" s="30" t="s">
        <v>42</v>
      </c>
      <c r="C30" s="31"/>
      <c r="D30" s="32"/>
      <c r="E30" s="32"/>
      <c r="F30" s="33"/>
      <c r="G30" s="33"/>
    </row>
    <row r="31" spans="1:7" ht="24" customHeight="1">
      <c r="A31" s="5"/>
      <c r="B31" s="44" t="s">
        <v>25</v>
      </c>
      <c r="C31" s="44" t="s">
        <v>26</v>
      </c>
      <c r="D31" s="44" t="s">
        <v>27</v>
      </c>
      <c r="E31" s="44" t="s">
        <v>28</v>
      </c>
      <c r="F31" s="45" t="s">
        <v>29</v>
      </c>
      <c r="G31" s="44" t="s">
        <v>30</v>
      </c>
    </row>
    <row r="32" spans="1:7" ht="12.75" customHeight="1">
      <c r="A32" s="17"/>
      <c r="B32" s="132" t="s">
        <v>43</v>
      </c>
      <c r="C32" s="133" t="s">
        <v>44</v>
      </c>
      <c r="D32" s="133">
        <v>0.13</v>
      </c>
      <c r="E32" s="133" t="s">
        <v>45</v>
      </c>
      <c r="F32" s="134">
        <v>250000</v>
      </c>
      <c r="G32" s="135">
        <f>D32*F32</f>
        <v>32500</v>
      </c>
    </row>
    <row r="33" spans="1:11" ht="12.75" customHeight="1">
      <c r="A33" s="17"/>
      <c r="B33" s="132" t="s">
        <v>46</v>
      </c>
      <c r="C33" s="133" t="s">
        <v>44</v>
      </c>
      <c r="D33" s="133">
        <v>0.3</v>
      </c>
      <c r="E33" s="133" t="s">
        <v>45</v>
      </c>
      <c r="F33" s="134">
        <v>200000</v>
      </c>
      <c r="G33" s="135">
        <f>D33*F33</f>
        <v>60000</v>
      </c>
    </row>
    <row r="34" spans="1:11" ht="12.75" customHeight="1">
      <c r="A34" s="17"/>
      <c r="B34" s="132" t="s">
        <v>47</v>
      </c>
      <c r="C34" s="133" t="s">
        <v>44</v>
      </c>
      <c r="D34" s="133">
        <v>0.125</v>
      </c>
      <c r="E34" s="133" t="s">
        <v>45</v>
      </c>
      <c r="F34" s="134">
        <v>200000</v>
      </c>
      <c r="G34" s="135">
        <f>D34*F34</f>
        <v>25000</v>
      </c>
    </row>
    <row r="35" spans="1:11" ht="12.75" customHeight="1">
      <c r="A35" s="17"/>
      <c r="B35" s="136" t="s">
        <v>48</v>
      </c>
      <c r="C35" s="133" t="s">
        <v>44</v>
      </c>
      <c r="D35" s="133">
        <v>0.125</v>
      </c>
      <c r="E35" s="133" t="s">
        <v>45</v>
      </c>
      <c r="F35" s="134">
        <v>200000</v>
      </c>
      <c r="G35" s="135">
        <f>D35*F35</f>
        <v>25000</v>
      </c>
    </row>
    <row r="36" spans="1:11" ht="12.75" customHeight="1">
      <c r="A36" s="17"/>
      <c r="B36" s="136" t="s">
        <v>49</v>
      </c>
      <c r="C36" s="133" t="s">
        <v>44</v>
      </c>
      <c r="D36" s="133">
        <v>0.15</v>
      </c>
      <c r="E36" s="133" t="s">
        <v>45</v>
      </c>
      <c r="F36" s="134">
        <v>250000</v>
      </c>
      <c r="G36" s="135">
        <f>D36*F36</f>
        <v>37500</v>
      </c>
    </row>
    <row r="37" spans="1:11" ht="12.75" customHeight="1">
      <c r="A37" s="5"/>
      <c r="B37" s="46" t="s">
        <v>50</v>
      </c>
      <c r="C37" s="47"/>
      <c r="D37" s="47"/>
      <c r="E37" s="47"/>
      <c r="F37" s="48"/>
      <c r="G37" s="54">
        <f>SUM(G32:G36)</f>
        <v>180000</v>
      </c>
    </row>
    <row r="38" spans="1:11" ht="12" customHeight="1">
      <c r="A38" s="2"/>
      <c r="B38" s="41"/>
      <c r="C38" s="42"/>
      <c r="D38" s="42"/>
      <c r="E38" s="42"/>
      <c r="F38" s="43"/>
      <c r="G38" s="43"/>
    </row>
    <row r="39" spans="1:11" ht="12" customHeight="1">
      <c r="A39" s="5"/>
      <c r="B39" s="30" t="s">
        <v>51</v>
      </c>
      <c r="C39" s="31"/>
      <c r="D39" s="32"/>
      <c r="E39" s="32"/>
      <c r="F39" s="33"/>
      <c r="G39" s="33"/>
    </row>
    <row r="40" spans="1:11" ht="24" customHeight="1">
      <c r="A40" s="5"/>
      <c r="B40" s="45" t="s">
        <v>52</v>
      </c>
      <c r="C40" s="45" t="s">
        <v>53</v>
      </c>
      <c r="D40" s="45" t="s">
        <v>54</v>
      </c>
      <c r="E40" s="45" t="s">
        <v>28</v>
      </c>
      <c r="F40" s="45" t="s">
        <v>29</v>
      </c>
      <c r="G40" s="45" t="s">
        <v>30</v>
      </c>
      <c r="K40" s="116"/>
    </row>
    <row r="41" spans="1:11" ht="12.75" customHeight="1">
      <c r="A41" s="17"/>
      <c r="B41" s="138" t="s">
        <v>55</v>
      </c>
      <c r="C41" s="139"/>
      <c r="D41" s="139"/>
      <c r="E41" s="139"/>
      <c r="F41" s="140"/>
      <c r="G41" s="49"/>
      <c r="K41" s="116"/>
    </row>
    <row r="42" spans="1:11" ht="12.75" customHeight="1">
      <c r="A42" s="17"/>
      <c r="B42" s="141" t="s">
        <v>56</v>
      </c>
      <c r="C42" s="137" t="s">
        <v>57</v>
      </c>
      <c r="D42" s="137">
        <v>25</v>
      </c>
      <c r="E42" s="133" t="s">
        <v>45</v>
      </c>
      <c r="F42" s="142">
        <v>3000</v>
      </c>
      <c r="G42" s="135">
        <f>(D42*F42)*1.19</f>
        <v>89250</v>
      </c>
    </row>
    <row r="43" spans="1:11" ht="12.75" customHeight="1">
      <c r="A43" s="17"/>
      <c r="B43" s="143" t="s">
        <v>58</v>
      </c>
      <c r="C43" s="137"/>
      <c r="D43" s="137"/>
      <c r="E43" s="133"/>
      <c r="F43" s="142"/>
      <c r="G43" s="50">
        <f t="shared" ref="G43:G50" si="0">(D43*F43)*1.19</f>
        <v>0</v>
      </c>
    </row>
    <row r="44" spans="1:11" ht="12.75" customHeight="1">
      <c r="A44" s="17"/>
      <c r="B44" s="141" t="s">
        <v>59</v>
      </c>
      <c r="C44" s="137" t="s">
        <v>57</v>
      </c>
      <c r="D44" s="137">
        <v>100</v>
      </c>
      <c r="E44" s="133" t="s">
        <v>45</v>
      </c>
      <c r="F44" s="142">
        <v>1210</v>
      </c>
      <c r="G44" s="135">
        <f t="shared" si="0"/>
        <v>143990</v>
      </c>
    </row>
    <row r="45" spans="1:11" ht="12.75" customHeight="1">
      <c r="A45" s="17"/>
      <c r="B45" s="141" t="s">
        <v>60</v>
      </c>
      <c r="C45" s="137" t="s">
        <v>57</v>
      </c>
      <c r="D45" s="137">
        <v>70</v>
      </c>
      <c r="E45" s="133" t="s">
        <v>45</v>
      </c>
      <c r="F45" s="142">
        <v>1215</v>
      </c>
      <c r="G45" s="135">
        <f t="shared" si="0"/>
        <v>101209.5</v>
      </c>
    </row>
    <row r="46" spans="1:11" ht="12.75" customHeight="1">
      <c r="A46" s="17"/>
      <c r="B46" s="141" t="s">
        <v>61</v>
      </c>
      <c r="C46" s="137" t="s">
        <v>57</v>
      </c>
      <c r="D46" s="137">
        <v>800</v>
      </c>
      <c r="E46" s="133" t="s">
        <v>45</v>
      </c>
      <c r="F46" s="142">
        <v>250</v>
      </c>
      <c r="G46" s="135">
        <f t="shared" si="0"/>
        <v>238000</v>
      </c>
    </row>
    <row r="47" spans="1:11" ht="12.75" customHeight="1">
      <c r="A47" s="17"/>
      <c r="B47" s="143" t="s">
        <v>62</v>
      </c>
      <c r="C47" s="137"/>
      <c r="D47" s="137"/>
      <c r="E47" s="133" t="s">
        <v>45</v>
      </c>
      <c r="F47" s="142"/>
      <c r="G47" s="50">
        <f t="shared" si="0"/>
        <v>0</v>
      </c>
    </row>
    <row r="48" spans="1:11" ht="12.75" customHeight="1">
      <c r="A48" s="17"/>
      <c r="B48" s="141" t="s">
        <v>63</v>
      </c>
      <c r="C48" s="137" t="s">
        <v>57</v>
      </c>
      <c r="D48" s="137">
        <v>1</v>
      </c>
      <c r="E48" s="133" t="s">
        <v>45</v>
      </c>
      <c r="F48" s="142">
        <v>17000</v>
      </c>
      <c r="G48" s="135">
        <f t="shared" si="0"/>
        <v>20230</v>
      </c>
    </row>
    <row r="49" spans="1:7" ht="12.75" customHeight="1">
      <c r="A49" s="17"/>
      <c r="B49" s="143" t="s">
        <v>64</v>
      </c>
      <c r="C49" s="137"/>
      <c r="D49" s="137"/>
      <c r="E49" s="133"/>
      <c r="F49" s="142"/>
      <c r="G49" s="50">
        <f t="shared" si="0"/>
        <v>0</v>
      </c>
    </row>
    <row r="50" spans="1:7" ht="12.75" customHeight="1">
      <c r="A50" s="17"/>
      <c r="B50" s="136" t="s">
        <v>65</v>
      </c>
      <c r="C50" s="137" t="s">
        <v>66</v>
      </c>
      <c r="D50" s="137">
        <v>1</v>
      </c>
      <c r="E50" s="137" t="s">
        <v>35</v>
      </c>
      <c r="F50" s="142">
        <v>25000</v>
      </c>
      <c r="G50" s="135">
        <f t="shared" si="0"/>
        <v>29750</v>
      </c>
    </row>
    <row r="51" spans="1:7" ht="13.5" customHeight="1">
      <c r="A51" s="5"/>
      <c r="B51" s="51" t="s">
        <v>67</v>
      </c>
      <c r="C51" s="52"/>
      <c r="D51" s="52"/>
      <c r="E51" s="52"/>
      <c r="F51" s="53"/>
      <c r="G51" s="54">
        <f>SUM(G41:G50)</f>
        <v>622429.5</v>
      </c>
    </row>
    <row r="52" spans="1:7" ht="12" customHeight="1">
      <c r="A52" s="2"/>
      <c r="B52" s="41"/>
      <c r="C52" s="42"/>
      <c r="D52" s="42"/>
      <c r="E52" s="55"/>
      <c r="F52" s="43"/>
      <c r="G52" s="43"/>
    </row>
    <row r="53" spans="1:7" ht="12" customHeight="1">
      <c r="A53" s="5"/>
      <c r="B53" s="30" t="s">
        <v>68</v>
      </c>
      <c r="C53" s="31"/>
      <c r="D53" s="32"/>
      <c r="E53" s="32"/>
      <c r="F53" s="33"/>
      <c r="G53" s="33"/>
    </row>
    <row r="54" spans="1:7" ht="24" customHeight="1">
      <c r="A54" s="5"/>
      <c r="B54" s="44" t="s">
        <v>69</v>
      </c>
      <c r="C54" s="45" t="s">
        <v>53</v>
      </c>
      <c r="D54" s="45" t="s">
        <v>54</v>
      </c>
      <c r="E54" s="44" t="s">
        <v>28</v>
      </c>
      <c r="F54" s="45" t="s">
        <v>29</v>
      </c>
      <c r="G54" s="44" t="s">
        <v>30</v>
      </c>
    </row>
    <row r="55" spans="1:7" ht="12.75" customHeight="1">
      <c r="A55" s="17"/>
      <c r="B55" s="131" t="s">
        <v>70</v>
      </c>
      <c r="C55" s="127" t="s">
        <v>71</v>
      </c>
      <c r="D55" s="144">
        <f>G9</f>
        <v>500</v>
      </c>
      <c r="E55" s="127" t="s">
        <v>35</v>
      </c>
      <c r="F55" s="129">
        <v>1200</v>
      </c>
      <c r="G55" s="130">
        <f>D55*F55</f>
        <v>600000</v>
      </c>
    </row>
    <row r="56" spans="1:7" ht="13.5" customHeight="1">
      <c r="A56" s="5"/>
      <c r="B56" s="56" t="s">
        <v>72</v>
      </c>
      <c r="C56" s="57"/>
      <c r="D56" s="57"/>
      <c r="E56" s="57"/>
      <c r="F56" s="58"/>
      <c r="G56" s="59">
        <f>SUM(G55)</f>
        <v>600000</v>
      </c>
    </row>
    <row r="57" spans="1:7" ht="12" customHeight="1">
      <c r="A57" s="2"/>
      <c r="B57" s="75"/>
      <c r="C57" s="75"/>
      <c r="D57" s="75"/>
      <c r="E57" s="75"/>
      <c r="F57" s="76"/>
      <c r="G57" s="76"/>
    </row>
    <row r="58" spans="1:7" ht="12" customHeight="1">
      <c r="A58" s="72"/>
      <c r="B58" s="77" t="s">
        <v>73</v>
      </c>
      <c r="C58" s="78"/>
      <c r="D58" s="78"/>
      <c r="E58" s="78"/>
      <c r="F58" s="78"/>
      <c r="G58" s="79">
        <f>G23+G28+G37+G51+G56</f>
        <v>1482429.5</v>
      </c>
    </row>
    <row r="59" spans="1:7" ht="12" customHeight="1">
      <c r="A59" s="72"/>
      <c r="B59" s="80" t="s">
        <v>74</v>
      </c>
      <c r="C59" s="61"/>
      <c r="D59" s="61"/>
      <c r="E59" s="61"/>
      <c r="F59" s="61"/>
      <c r="G59" s="81">
        <f>G58*0.05</f>
        <v>74121.475000000006</v>
      </c>
    </row>
    <row r="60" spans="1:7" ht="12" customHeight="1">
      <c r="A60" s="72"/>
      <c r="B60" s="82" t="s">
        <v>75</v>
      </c>
      <c r="C60" s="60"/>
      <c r="D60" s="60"/>
      <c r="E60" s="60"/>
      <c r="F60" s="60"/>
      <c r="G60" s="83">
        <f>G59+G58</f>
        <v>1556550.9750000001</v>
      </c>
    </row>
    <row r="61" spans="1:7" ht="12" customHeight="1">
      <c r="A61" s="72"/>
      <c r="B61" s="80" t="s">
        <v>76</v>
      </c>
      <c r="C61" s="61"/>
      <c r="D61" s="61"/>
      <c r="E61" s="61"/>
      <c r="F61" s="61"/>
      <c r="G61" s="81">
        <f>G12</f>
        <v>1900000</v>
      </c>
    </row>
    <row r="62" spans="1:7" ht="12" customHeight="1">
      <c r="A62" s="72"/>
      <c r="B62" s="84" t="s">
        <v>77</v>
      </c>
      <c r="C62" s="85"/>
      <c r="D62" s="85"/>
      <c r="E62" s="85"/>
      <c r="F62" s="85"/>
      <c r="G62" s="86">
        <f>G61-G60</f>
        <v>343449.02499999991</v>
      </c>
    </row>
    <row r="63" spans="1:7" ht="12" customHeight="1">
      <c r="A63" s="72"/>
      <c r="B63" s="73" t="s">
        <v>78</v>
      </c>
      <c r="C63" s="74"/>
      <c r="D63" s="74"/>
      <c r="E63" s="74"/>
      <c r="F63" s="74"/>
      <c r="G63" s="69"/>
    </row>
    <row r="64" spans="1:7" ht="12.75" customHeight="1" thickBot="1">
      <c r="A64" s="72"/>
      <c r="B64" s="87"/>
      <c r="C64" s="74"/>
      <c r="D64" s="74"/>
      <c r="E64" s="74"/>
      <c r="F64" s="74"/>
      <c r="G64" s="69"/>
    </row>
    <row r="65" spans="1:7" ht="12" customHeight="1">
      <c r="A65" s="72"/>
      <c r="B65" s="99" t="s">
        <v>79</v>
      </c>
      <c r="C65" s="100"/>
      <c r="D65" s="100"/>
      <c r="E65" s="100"/>
      <c r="F65" s="101"/>
      <c r="G65" s="69"/>
    </row>
    <row r="66" spans="1:7" ht="12" customHeight="1">
      <c r="A66" s="72"/>
      <c r="B66" s="102" t="s">
        <v>80</v>
      </c>
      <c r="C66" s="71"/>
      <c r="D66" s="71"/>
      <c r="E66" s="71"/>
      <c r="F66" s="103"/>
      <c r="G66" s="69"/>
    </row>
    <row r="67" spans="1:7" ht="12" customHeight="1">
      <c r="A67" s="72"/>
      <c r="B67" s="102" t="s">
        <v>81</v>
      </c>
      <c r="C67" s="71"/>
      <c r="D67" s="71"/>
      <c r="E67" s="71"/>
      <c r="F67" s="103"/>
      <c r="G67" s="69"/>
    </row>
    <row r="68" spans="1:7" ht="12" customHeight="1">
      <c r="A68" s="72"/>
      <c r="B68" s="102" t="s">
        <v>82</v>
      </c>
      <c r="C68" s="71"/>
      <c r="D68" s="71"/>
      <c r="E68" s="71"/>
      <c r="F68" s="103"/>
      <c r="G68" s="69"/>
    </row>
    <row r="69" spans="1:7" ht="12" customHeight="1">
      <c r="A69" s="72"/>
      <c r="B69" s="102" t="s">
        <v>83</v>
      </c>
      <c r="C69" s="71"/>
      <c r="D69" s="71"/>
      <c r="E69" s="71"/>
      <c r="F69" s="103"/>
      <c r="G69" s="69"/>
    </row>
    <row r="70" spans="1:7" ht="12" customHeight="1">
      <c r="A70" s="72"/>
      <c r="B70" s="102" t="s">
        <v>84</v>
      </c>
      <c r="C70" s="71"/>
      <c r="D70" s="71"/>
      <c r="E70" s="71"/>
      <c r="F70" s="103"/>
      <c r="G70" s="69"/>
    </row>
    <row r="71" spans="1:7" ht="12.75" customHeight="1" thickBot="1">
      <c r="A71" s="72"/>
      <c r="B71" s="104" t="s">
        <v>85</v>
      </c>
      <c r="C71" s="105"/>
      <c r="D71" s="105"/>
      <c r="E71" s="105"/>
      <c r="F71" s="106"/>
      <c r="G71" s="69"/>
    </row>
    <row r="72" spans="1:7" ht="12.75" customHeight="1">
      <c r="A72" s="72"/>
      <c r="B72" s="97"/>
      <c r="C72" s="71"/>
      <c r="D72" s="71"/>
      <c r="E72" s="71"/>
      <c r="F72" s="71"/>
      <c r="G72" s="69"/>
    </row>
    <row r="73" spans="1:7" ht="15" customHeight="1" thickBot="1">
      <c r="A73" s="72"/>
      <c r="B73" s="145" t="s">
        <v>86</v>
      </c>
      <c r="C73" s="146"/>
      <c r="D73" s="96"/>
      <c r="E73" s="63"/>
      <c r="F73" s="63"/>
      <c r="G73" s="69"/>
    </row>
    <row r="74" spans="1:7" ht="12" customHeight="1">
      <c r="A74" s="72"/>
      <c r="B74" s="89" t="s">
        <v>69</v>
      </c>
      <c r="C74" s="64" t="s">
        <v>87</v>
      </c>
      <c r="D74" s="90" t="s">
        <v>88</v>
      </c>
      <c r="E74" s="63"/>
      <c r="F74" s="63"/>
      <c r="G74" s="69"/>
    </row>
    <row r="75" spans="1:7" ht="12" customHeight="1">
      <c r="A75" s="72"/>
      <c r="B75" s="91" t="s">
        <v>89</v>
      </c>
      <c r="C75" s="65">
        <f>G23</f>
        <v>60000</v>
      </c>
      <c r="D75" s="92">
        <f>(C75/C81)</f>
        <v>3.8546762016579632E-2</v>
      </c>
      <c r="E75" s="63"/>
      <c r="F75" s="63"/>
      <c r="G75" s="69"/>
    </row>
    <row r="76" spans="1:7" ht="12" customHeight="1">
      <c r="A76" s="72"/>
      <c r="B76" s="91" t="s">
        <v>90</v>
      </c>
      <c r="C76" s="65">
        <f>G28</f>
        <v>20000</v>
      </c>
      <c r="D76" s="92">
        <v>0</v>
      </c>
      <c r="E76" s="63"/>
      <c r="F76" s="63"/>
      <c r="G76" s="69"/>
    </row>
    <row r="77" spans="1:7" ht="12" customHeight="1">
      <c r="A77" s="72"/>
      <c r="B77" s="91" t="s">
        <v>91</v>
      </c>
      <c r="C77" s="65">
        <f>G37</f>
        <v>180000</v>
      </c>
      <c r="D77" s="92">
        <f>(C77/C81)</f>
        <v>0.1156402860497389</v>
      </c>
      <c r="E77" s="63"/>
      <c r="F77" s="63"/>
      <c r="G77" s="69"/>
    </row>
    <row r="78" spans="1:7" ht="12" customHeight="1">
      <c r="A78" s="72"/>
      <c r="B78" s="91" t="s">
        <v>52</v>
      </c>
      <c r="C78" s="65">
        <f>G51</f>
        <v>622429.5</v>
      </c>
      <c r="D78" s="92">
        <f>(C78/C81)</f>
        <v>0.39987736347664421</v>
      </c>
      <c r="E78" s="63"/>
      <c r="F78" s="63"/>
      <c r="G78" s="69"/>
    </row>
    <row r="79" spans="1:7" ht="12" customHeight="1">
      <c r="A79" s="72"/>
      <c r="B79" s="91" t="s">
        <v>92</v>
      </c>
      <c r="C79" s="66">
        <f>G56</f>
        <v>600000</v>
      </c>
      <c r="D79" s="92">
        <f>(C79/C81)</f>
        <v>0.38546762016579633</v>
      </c>
      <c r="E79" s="68"/>
      <c r="F79" s="68"/>
      <c r="G79" s="69"/>
    </row>
    <row r="80" spans="1:7" ht="12" customHeight="1">
      <c r="A80" s="72"/>
      <c r="B80" s="91" t="s">
        <v>93</v>
      </c>
      <c r="C80" s="66">
        <f>G59</f>
        <v>74121.475000000006</v>
      </c>
      <c r="D80" s="92">
        <f>(C80/C81)</f>
        <v>4.7619047619047623E-2</v>
      </c>
      <c r="E80" s="68"/>
      <c r="F80" s="68"/>
      <c r="G80" s="69"/>
    </row>
    <row r="81" spans="1:7" ht="12.75" customHeight="1" thickBot="1">
      <c r="A81" s="72"/>
      <c r="B81" s="93" t="s">
        <v>94</v>
      </c>
      <c r="C81" s="94">
        <f>SUM(C75:C80)</f>
        <v>1556550.9750000001</v>
      </c>
      <c r="D81" s="95">
        <f>SUM(D75:D80)</f>
        <v>0.98715107932780666</v>
      </c>
      <c r="E81" s="68"/>
      <c r="F81" s="68"/>
      <c r="G81" s="69"/>
    </row>
    <row r="82" spans="1:7" ht="12" customHeight="1">
      <c r="A82" s="72"/>
      <c r="B82" s="87"/>
      <c r="C82" s="74"/>
      <c r="D82" s="74"/>
      <c r="E82" s="74"/>
      <c r="F82" s="74"/>
      <c r="G82" s="69"/>
    </row>
    <row r="83" spans="1:7" ht="12.75" customHeight="1">
      <c r="A83" s="72"/>
      <c r="B83" s="88"/>
      <c r="C83" s="74"/>
      <c r="D83" s="74"/>
      <c r="E83" s="74"/>
      <c r="F83" s="74"/>
      <c r="G83" s="69"/>
    </row>
    <row r="84" spans="1:7" ht="12" customHeight="1" thickBot="1">
      <c r="A84" s="62"/>
      <c r="B84" s="108"/>
      <c r="C84" s="109" t="s">
        <v>95</v>
      </c>
      <c r="D84" s="110"/>
      <c r="E84" s="111"/>
      <c r="F84" s="67"/>
      <c r="G84" s="69"/>
    </row>
    <row r="85" spans="1:7" ht="12" customHeight="1">
      <c r="A85" s="72"/>
      <c r="B85" s="112" t="s">
        <v>96</v>
      </c>
      <c r="C85" s="113">
        <v>490</v>
      </c>
      <c r="D85" s="113">
        <v>500</v>
      </c>
      <c r="E85" s="114">
        <v>520</v>
      </c>
      <c r="F85" s="107"/>
      <c r="G85" s="70"/>
    </row>
    <row r="86" spans="1:7" ht="12.75" customHeight="1" thickBot="1">
      <c r="A86" s="72"/>
      <c r="B86" s="93" t="s">
        <v>97</v>
      </c>
      <c r="C86" s="94">
        <f>(G60/C85)</f>
        <v>3176.6346428571433</v>
      </c>
      <c r="D86" s="94">
        <f>(G60/D85)</f>
        <v>3113.1019500000002</v>
      </c>
      <c r="E86" s="115">
        <f>(G60/E85)</f>
        <v>2993.3672596153847</v>
      </c>
      <c r="F86" s="107"/>
      <c r="G86" s="70"/>
    </row>
    <row r="87" spans="1:7" ht="15.6" customHeight="1">
      <c r="A87" s="72"/>
      <c r="B87" s="98" t="s">
        <v>98</v>
      </c>
      <c r="C87" s="71"/>
      <c r="D87" s="71"/>
      <c r="E87" s="71"/>
      <c r="F87" s="71"/>
      <c r="G87" s="7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2022-06-29T19:11:49Z</dcterms:modified>
  <cp:category/>
  <cp:contentStatus/>
</cp:coreProperties>
</file>