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8" documentId="8_{7FA43D6B-3F8E-413C-80EA-FEAA4653660D}" xr6:coauthVersionLast="47" xr6:coauthVersionMax="47" xr10:uidLastSave="{7EF2EBEE-1C01-4B4B-B4BC-646FB5B39C3B}"/>
  <bookViews>
    <workbookView xWindow="-108" yWindow="-108" windowWidth="23256" windowHeight="12456" xr2:uid="{00000000-000D-0000-FFFF-FFFF00000000}"/>
  </bookViews>
  <sheets>
    <sheet name="Berenj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" i="1" l="1"/>
  <c r="F65" i="1"/>
  <c r="F57" i="1"/>
  <c r="F54" i="1"/>
  <c r="F53" i="1"/>
  <c r="F52" i="1"/>
  <c r="F51" i="1"/>
  <c r="F50" i="1"/>
  <c r="F49" i="1"/>
  <c r="G69" i="1"/>
  <c r="G68" i="1" l="1"/>
  <c r="G67" i="1"/>
  <c r="G66" i="1"/>
  <c r="G65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28" i="1"/>
  <c r="G27" i="1"/>
  <c r="G26" i="1"/>
  <c r="G25" i="1"/>
  <c r="G24" i="1"/>
  <c r="G23" i="1"/>
  <c r="G22" i="1"/>
  <c r="G21" i="1"/>
  <c r="G12" i="1"/>
  <c r="G70" i="1" l="1"/>
  <c r="G61" i="1" l="1"/>
  <c r="G39" i="1" l="1"/>
  <c r="G40" i="1"/>
  <c r="G41" i="1"/>
  <c r="G38" i="1"/>
  <c r="G29" i="1" l="1"/>
  <c r="G42" i="1" l="1"/>
  <c r="C93" i="1" l="1"/>
  <c r="C91" i="1"/>
  <c r="G75" i="1"/>
  <c r="C89" i="1" l="1"/>
  <c r="C92" i="1"/>
  <c r="G72" i="1" l="1"/>
  <c r="G73" i="1" s="1"/>
  <c r="G74" i="1" l="1"/>
  <c r="D100" i="1" s="1"/>
  <c r="C94" i="1"/>
  <c r="E100" i="1" l="1"/>
  <c r="C100" i="1"/>
  <c r="G76" i="1"/>
  <c r="C95" i="1"/>
  <c r="D92" i="1" l="1"/>
  <c r="D91" i="1"/>
  <c r="D93" i="1"/>
  <c r="D89" i="1"/>
  <c r="D94" i="1"/>
  <c r="D95" i="1" l="1"/>
</calcChain>
</file>

<file path=xl/sharedStrings.xml><?xml version="1.0" encoding="utf-8"?>
<sst xmlns="http://schemas.openxmlformats.org/spreadsheetml/2006/main" count="183" uniqueCount="128">
  <si>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</si>
  <si>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</si>
  <si>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</si>
  <si>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</si>
  <si>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</si>
  <si>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</si>
  <si>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</si>
  <si>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</si>
  <si>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</si>
  <si>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</si>
  <si>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</si>
  <si>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</si>
  <si>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</si>
  <si>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</si>
  <si>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</si>
  <si>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</si>
  <si>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</si>
  <si>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</si>
  <si>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</si>
  <si>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</si>
  <si>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</si>
  <si>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</si>
  <si>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</si>
  <si>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</si>
  <si>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</si>
  <si>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</si>
  <si>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</si>
  <si>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</si>
  <si>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</si>
  <si>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</si>
  <si>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</si>
  <si>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</si>
  <si>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</si>
  <si>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</si>
  <si>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</si>
  <si>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</si>
  <si>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</si>
  <si>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</si>
  <si>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</si>
  <si>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</si>
  <si>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</si>
  <si>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</si>
  <si>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</si>
  <si>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</si>
  <si>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</si>
  <si>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</si>
  <si>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</si>
  <si>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</si>
  <si>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</si>
  <si>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</si>
  <si>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</si>
  <si>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</si>
  <si>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</si>
  <si>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</si>
  <si>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</si>
  <si>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</si>
  <si>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</si>
  <si>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</si>
  <si>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</si>
  <si>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</si>
  <si>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</si>
  <si>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</si>
  <si>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Arica Y Parinacota</t>
  </si>
  <si>
    <t xml:space="preserve">Arica  </t>
  </si>
  <si>
    <t>marzo</t>
  </si>
  <si>
    <t>u</t>
  </si>
  <si>
    <t>RENDIMIENTO (Kg/Há.)</t>
  </si>
  <si>
    <t>PRECIO ESPERADO ($/kg)</t>
  </si>
  <si>
    <t>Costo unitario ($/kilos) (*)</t>
  </si>
  <si>
    <t>Nitrato de Potasio</t>
  </si>
  <si>
    <t>Superfosfato Triple</t>
  </si>
  <si>
    <t>Materia orgánica (guano)</t>
  </si>
  <si>
    <t>febrero-marzo</t>
  </si>
  <si>
    <t>abril-agosto</t>
  </si>
  <si>
    <t>Trasplante</t>
  </si>
  <si>
    <t>Aplicación materia orgánica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</si>
  <si>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</si>
  <si>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</si>
  <si>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</si>
  <si>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</si>
  <si>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</si>
  <si>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</si>
  <si>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</si>
  <si>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</si>
  <si>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</si>
  <si>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>Cosecha</t>
  </si>
  <si>
    <t>kg</t>
  </si>
  <si>
    <t>Nitrato de magnesio</t>
  </si>
  <si>
    <t xml:space="preserve">u </t>
  </si>
  <si>
    <t>$/ha</t>
  </si>
  <si>
    <t>marzo-abril</t>
  </si>
  <si>
    <t>marzo- abril</t>
  </si>
  <si>
    <t>Ácido fosfórico</t>
  </si>
  <si>
    <t>Ecosalt</t>
  </si>
  <si>
    <t>Alto</t>
  </si>
  <si>
    <t>Tractor/Rotovador</t>
  </si>
  <si>
    <t>Cinta gareta</t>
  </si>
  <si>
    <t>marzo-agosto</t>
  </si>
  <si>
    <t>l</t>
  </si>
  <si>
    <t>mayo-septiembre</t>
  </si>
  <si>
    <t>Azapa- Lluta_ Chaca- P Concordia</t>
  </si>
  <si>
    <t>julio- agosto</t>
  </si>
  <si>
    <t>Aseo (limpieza)</t>
  </si>
  <si>
    <t>marzo-junio</t>
  </si>
  <si>
    <t>Biorradicante</t>
  </si>
  <si>
    <t>abril- julio</t>
  </si>
  <si>
    <t>junio- julio</t>
  </si>
  <si>
    <t>Cintas de riego</t>
  </si>
  <si>
    <t xml:space="preserve">abril </t>
  </si>
  <si>
    <t>Entutorado (sacar y colocar)</t>
  </si>
  <si>
    <t>Amarra</t>
  </si>
  <si>
    <t>BERENJENA</t>
  </si>
  <si>
    <t>BLACK BEAUTY/JASPE/MULATA</t>
  </si>
  <si>
    <t>semillas( 3000 U)</t>
  </si>
  <si>
    <t>Urea</t>
  </si>
  <si>
    <t>abril-octubre</t>
  </si>
  <si>
    <t>Fosfato Monoamónico</t>
  </si>
  <si>
    <t>junio-octubre</t>
  </si>
  <si>
    <t xml:space="preserve">febrero  </t>
  </si>
  <si>
    <t>Rugby</t>
  </si>
  <si>
    <t>Dimetoato 40% EC (I)</t>
  </si>
  <si>
    <t>Selecron 720 EC (I)</t>
  </si>
  <si>
    <t>Cajas plataneras</t>
  </si>
  <si>
    <t>junio-noviembre</t>
  </si>
  <si>
    <t>marzo-septiembre</t>
  </si>
  <si>
    <t>marzo-octubre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</si>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</sst>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5" fillId="0" borderId="56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6" fillId="2" borderId="55" xfId="0" applyNumberFormat="1" applyFont="1" applyFill="1" applyBorder="1" applyAlignment="1"/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5" fillId="10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1" fillId="2" borderId="55" xfId="0" applyFont="1" applyFill="1" applyBorder="1" applyAlignment="1">
      <alignment horizontal="right"/>
    </xf>
    <xf numFmtId="3" fontId="1" fillId="2" borderId="55" xfId="0" applyNumberFormat="1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4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20" customFormat="1" ht="33.75" customHeight="1" x14ac:dyDescent="0.3">
      <c r="A9" s="18"/>
      <c r="B9" s="5" t="s">
        <v>0</v>
      </c>
      <c r="C9" s="102" t="s">
        <v>111</v>
      </c>
      <c r="D9" s="6"/>
      <c r="E9" s="146" t="s">
        <v>66</v>
      </c>
      <c r="F9" s="147"/>
      <c r="G9" s="106">
        <v>45000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3">
      <c r="A10" s="18"/>
      <c r="B10" s="7" t="s">
        <v>1</v>
      </c>
      <c r="C10" s="102" t="s">
        <v>112</v>
      </c>
      <c r="D10" s="6"/>
      <c r="E10" s="148" t="s">
        <v>2</v>
      </c>
      <c r="F10" s="149"/>
      <c r="G10" s="101" t="s">
        <v>126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3">
      <c r="A11" s="18"/>
      <c r="B11" s="7" t="s">
        <v>3</v>
      </c>
      <c r="C11" s="101" t="s">
        <v>94</v>
      </c>
      <c r="D11" s="6"/>
      <c r="E11" s="148" t="s">
        <v>67</v>
      </c>
      <c r="F11" s="149"/>
      <c r="G11" s="123">
        <v>600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3">
      <c r="A12" s="18"/>
      <c r="B12" s="7" t="s">
        <v>4</v>
      </c>
      <c r="C12" s="102" t="s">
        <v>62</v>
      </c>
      <c r="D12" s="6"/>
      <c r="E12" s="104" t="s">
        <v>5</v>
      </c>
      <c r="F12" s="125"/>
      <c r="G12" s="105">
        <f>(G9*G11)</f>
        <v>27000000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3">
      <c r="A13" s="18"/>
      <c r="B13" s="7" t="s">
        <v>6</v>
      </c>
      <c r="C13" s="101" t="s">
        <v>63</v>
      </c>
      <c r="D13" s="6"/>
      <c r="E13" s="148" t="s">
        <v>7</v>
      </c>
      <c r="F13" s="149"/>
      <c r="G13" s="101" t="s">
        <v>60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3">
      <c r="A14" s="18"/>
      <c r="B14" s="7" t="s">
        <v>8</v>
      </c>
      <c r="C14" s="101" t="s">
        <v>100</v>
      </c>
      <c r="D14" s="6"/>
      <c r="E14" s="148" t="s">
        <v>9</v>
      </c>
      <c r="F14" s="149"/>
      <c r="G14" s="101" t="s">
        <v>101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3">
      <c r="A15" s="18"/>
      <c r="B15" s="7" t="s">
        <v>10</v>
      </c>
      <c r="C15" s="103">
        <v>44726</v>
      </c>
      <c r="D15" s="6"/>
      <c r="E15" s="150" t="s">
        <v>11</v>
      </c>
      <c r="F15" s="151"/>
      <c r="G15" s="102" t="s">
        <v>61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3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3">
      <c r="A17" s="27"/>
      <c r="B17" s="152" t="s">
        <v>12</v>
      </c>
      <c r="C17" s="153"/>
      <c r="D17" s="153"/>
      <c r="E17" s="153"/>
      <c r="F17" s="153"/>
      <c r="G17" s="153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3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3">
      <c r="A19" s="18"/>
      <c r="B19" s="30" t="s">
        <v>13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3">
      <c r="A20" s="27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3">
      <c r="A21" s="27"/>
      <c r="B21" s="9" t="s">
        <v>102</v>
      </c>
      <c r="C21" s="102" t="s">
        <v>20</v>
      </c>
      <c r="D21" s="107">
        <v>5</v>
      </c>
      <c r="E21" s="124" t="s">
        <v>97</v>
      </c>
      <c r="F21" s="105">
        <v>35000</v>
      </c>
      <c r="G21" s="105">
        <f t="shared" ref="G21:G28" si="0">(D21*F21)</f>
        <v>175000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3">
      <c r="A22" s="27"/>
      <c r="B22" s="9" t="s">
        <v>109</v>
      </c>
      <c r="C22" s="102" t="s">
        <v>20</v>
      </c>
      <c r="D22" s="107">
        <v>5</v>
      </c>
      <c r="E22" s="124" t="s">
        <v>90</v>
      </c>
      <c r="F22" s="105">
        <v>35000</v>
      </c>
      <c r="G22" s="105">
        <f t="shared" si="0"/>
        <v>175000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3">
      <c r="A23" s="27"/>
      <c r="B23" s="9" t="s">
        <v>74</v>
      </c>
      <c r="C23" s="102" t="s">
        <v>20</v>
      </c>
      <c r="D23" s="107">
        <v>8</v>
      </c>
      <c r="E23" s="124" t="s">
        <v>90</v>
      </c>
      <c r="F23" s="105">
        <v>35000</v>
      </c>
      <c r="G23" s="105">
        <f t="shared" si="0"/>
        <v>280000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3">
      <c r="A24" s="27"/>
      <c r="B24" s="9" t="s">
        <v>84</v>
      </c>
      <c r="C24" s="102" t="s">
        <v>20</v>
      </c>
      <c r="D24" s="107">
        <v>10</v>
      </c>
      <c r="E24" s="124" t="s">
        <v>125</v>
      </c>
      <c r="F24" s="105">
        <v>35000</v>
      </c>
      <c r="G24" s="105">
        <f t="shared" si="0"/>
        <v>350000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3">
      <c r="A25" s="27"/>
      <c r="B25" s="9" t="s">
        <v>75</v>
      </c>
      <c r="C25" s="102" t="s">
        <v>20</v>
      </c>
      <c r="D25" s="107">
        <v>4</v>
      </c>
      <c r="E25" s="124" t="s">
        <v>72</v>
      </c>
      <c r="F25" s="105">
        <v>35000</v>
      </c>
      <c r="G25" s="105">
        <f t="shared" si="0"/>
        <v>140000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3">
      <c r="A26" s="27"/>
      <c r="B26" s="9" t="s">
        <v>110</v>
      </c>
      <c r="C26" s="102" t="s">
        <v>20</v>
      </c>
      <c r="D26" s="107">
        <v>8</v>
      </c>
      <c r="E26" s="124" t="s">
        <v>99</v>
      </c>
      <c r="F26" s="105">
        <v>35000</v>
      </c>
      <c r="G26" s="105">
        <f t="shared" si="0"/>
        <v>280000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3">
      <c r="A27" s="27"/>
      <c r="B27" s="9" t="s">
        <v>76</v>
      </c>
      <c r="C27" s="102" t="s">
        <v>20</v>
      </c>
      <c r="D27" s="107">
        <v>6</v>
      </c>
      <c r="E27" s="124" t="s">
        <v>124</v>
      </c>
      <c r="F27" s="105">
        <v>35000</v>
      </c>
      <c r="G27" s="105">
        <f t="shared" si="0"/>
        <v>210000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3">
      <c r="A28" s="27"/>
      <c r="B28" s="9" t="s">
        <v>85</v>
      </c>
      <c r="C28" s="102" t="s">
        <v>20</v>
      </c>
      <c r="D28" s="107">
        <v>8</v>
      </c>
      <c r="E28" s="124" t="s">
        <v>123</v>
      </c>
      <c r="F28" s="105">
        <v>35000</v>
      </c>
      <c r="G28" s="105">
        <f t="shared" si="0"/>
        <v>280000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3">
      <c r="A29" s="27"/>
      <c r="B29" s="33" t="s">
        <v>21</v>
      </c>
      <c r="C29" s="99"/>
      <c r="D29" s="99"/>
      <c r="E29" s="99"/>
      <c r="F29" s="99"/>
      <c r="G29" s="100">
        <f>SUM(G21:G28)</f>
        <v>1890000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" customHeight="1" x14ac:dyDescent="0.3">
      <c r="A30" s="21"/>
      <c r="B30" s="28"/>
      <c r="C30" s="29"/>
      <c r="D30" s="29"/>
      <c r="E30" s="29"/>
      <c r="F30" s="34"/>
      <c r="G30" s="34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" customHeight="1" x14ac:dyDescent="0.3">
      <c r="A31" s="18"/>
      <c r="B31" s="35" t="s">
        <v>22</v>
      </c>
      <c r="C31" s="36"/>
      <c r="D31" s="37"/>
      <c r="E31" s="37"/>
      <c r="F31" s="37"/>
      <c r="G31" s="37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24" customHeight="1" x14ac:dyDescent="0.3">
      <c r="A32" s="18"/>
      <c r="B32" s="38" t="s">
        <v>14</v>
      </c>
      <c r="C32" s="39" t="s">
        <v>15</v>
      </c>
      <c r="D32" s="39" t="s">
        <v>16</v>
      </c>
      <c r="E32" s="38" t="s">
        <v>17</v>
      </c>
      <c r="F32" s="39" t="s">
        <v>18</v>
      </c>
      <c r="G32" s="38" t="s">
        <v>19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12" customHeight="1" x14ac:dyDescent="0.3">
      <c r="A33" s="18"/>
      <c r="B33" s="40"/>
      <c r="C33" s="40"/>
      <c r="D33" s="40"/>
      <c r="E33" s="40"/>
      <c r="F33" s="40"/>
      <c r="G33" s="40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12" customHeight="1" x14ac:dyDescent="0.3">
      <c r="A34" s="18"/>
      <c r="B34" s="41" t="s">
        <v>23</v>
      </c>
      <c r="C34" s="42"/>
      <c r="D34" s="42"/>
      <c r="E34" s="42"/>
      <c r="F34" s="42"/>
      <c r="G34" s="4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3">
      <c r="A35" s="21"/>
      <c r="B35" s="43"/>
      <c r="C35" s="44"/>
      <c r="D35" s="44"/>
      <c r="E35" s="44"/>
      <c r="F35" s="45"/>
      <c r="G35" s="45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3">
      <c r="A36" s="18"/>
      <c r="B36" s="35" t="s">
        <v>24</v>
      </c>
      <c r="C36" s="36"/>
      <c r="D36" s="37"/>
      <c r="E36" s="37"/>
      <c r="F36" s="37"/>
      <c r="G36" s="37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24" customHeight="1" x14ac:dyDescent="0.3">
      <c r="A37" s="18"/>
      <c r="B37" s="49" t="s">
        <v>14</v>
      </c>
      <c r="C37" s="49" t="s">
        <v>15</v>
      </c>
      <c r="D37" s="49" t="s">
        <v>16</v>
      </c>
      <c r="E37" s="49" t="s">
        <v>17</v>
      </c>
      <c r="F37" s="50" t="s">
        <v>18</v>
      </c>
      <c r="G37" s="49" t="s">
        <v>19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13.8" x14ac:dyDescent="0.3">
      <c r="A38" s="46"/>
      <c r="B38" s="120" t="s">
        <v>80</v>
      </c>
      <c r="C38" s="116" t="s">
        <v>77</v>
      </c>
      <c r="D38" s="117">
        <v>5</v>
      </c>
      <c r="E38" s="102" t="s">
        <v>72</v>
      </c>
      <c r="F38" s="118">
        <v>40000</v>
      </c>
      <c r="G38" s="118">
        <f>D38*F38</f>
        <v>200000</v>
      </c>
      <c r="H38" s="19"/>
      <c r="I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13.8" x14ac:dyDescent="0.3">
      <c r="A39" s="46"/>
      <c r="B39" s="122" t="s">
        <v>95</v>
      </c>
      <c r="C39" s="116" t="s">
        <v>77</v>
      </c>
      <c r="D39" s="107">
        <v>3</v>
      </c>
      <c r="E39" s="102" t="s">
        <v>72</v>
      </c>
      <c r="F39" s="118">
        <v>40000</v>
      </c>
      <c r="G39" s="118">
        <f t="shared" ref="G39:G41" si="1">D39*F39</f>
        <v>120000</v>
      </c>
      <c r="H39" s="19"/>
      <c r="I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13.8" x14ac:dyDescent="0.3">
      <c r="A40" s="46"/>
      <c r="B40" s="120" t="s">
        <v>81</v>
      </c>
      <c r="C40" s="116" t="s">
        <v>77</v>
      </c>
      <c r="D40" s="117">
        <v>3</v>
      </c>
      <c r="E40" s="102" t="s">
        <v>72</v>
      </c>
      <c r="F40" s="118">
        <v>40000</v>
      </c>
      <c r="G40" s="118">
        <f t="shared" si="1"/>
        <v>120000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13.8" x14ac:dyDescent="0.3">
      <c r="A41" s="46"/>
      <c r="B41" s="121" t="s">
        <v>82</v>
      </c>
      <c r="C41" s="116" t="s">
        <v>77</v>
      </c>
      <c r="D41" s="119">
        <v>4</v>
      </c>
      <c r="E41" s="102" t="s">
        <v>72</v>
      </c>
      <c r="F41" s="118">
        <v>40000</v>
      </c>
      <c r="G41" s="118">
        <f t="shared" si="1"/>
        <v>160000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12.75" customHeight="1" x14ac:dyDescent="0.3">
      <c r="A42" s="18"/>
      <c r="B42" s="47" t="s">
        <v>25</v>
      </c>
      <c r="C42" s="98"/>
      <c r="D42" s="98"/>
      <c r="E42" s="98"/>
      <c r="F42" s="98"/>
      <c r="G42" s="97">
        <f>SUM(G38:G41)</f>
        <v>600000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2" customHeight="1" x14ac:dyDescent="0.3">
      <c r="A43" s="21"/>
      <c r="B43" s="43"/>
      <c r="C43" s="44"/>
      <c r="D43" s="44"/>
      <c r="E43" s="44"/>
      <c r="F43" s="45"/>
      <c r="G43" s="45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12" customHeight="1" x14ac:dyDescent="0.3">
      <c r="A44" s="18"/>
      <c r="B44" s="35" t="s">
        <v>26</v>
      </c>
      <c r="C44" s="36"/>
      <c r="D44" s="37"/>
      <c r="E44" s="37"/>
      <c r="F44" s="37"/>
      <c r="G44" s="37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24" customHeight="1" x14ac:dyDescent="0.3">
      <c r="A45" s="18"/>
      <c r="B45" s="50" t="s">
        <v>27</v>
      </c>
      <c r="C45" s="50" t="s">
        <v>28</v>
      </c>
      <c r="D45" s="50" t="s">
        <v>29</v>
      </c>
      <c r="E45" s="50" t="s">
        <v>17</v>
      </c>
      <c r="F45" s="50" t="s">
        <v>18</v>
      </c>
      <c r="G45" s="50" t="s">
        <v>19</v>
      </c>
      <c r="H45" s="19"/>
      <c r="I45" s="19"/>
      <c r="J45" s="19"/>
      <c r="K45" s="48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12.75" customHeight="1" x14ac:dyDescent="0.3">
      <c r="A46" s="46"/>
      <c r="B46" s="10" t="s">
        <v>30</v>
      </c>
      <c r="C46" s="136"/>
      <c r="D46" s="136"/>
      <c r="E46" s="136"/>
      <c r="F46" s="136"/>
      <c r="G46" s="136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12.75" customHeight="1" x14ac:dyDescent="0.3">
      <c r="A47" s="46"/>
      <c r="B47" s="8" t="s">
        <v>113</v>
      </c>
      <c r="C47" s="137" t="s">
        <v>88</v>
      </c>
      <c r="D47" s="138">
        <v>7</v>
      </c>
      <c r="E47" s="137" t="s">
        <v>118</v>
      </c>
      <c r="F47" s="139">
        <v>128500</v>
      </c>
      <c r="G47" s="139">
        <f>(D47*F47)</f>
        <v>899500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3">
      <c r="A48" s="46"/>
      <c r="B48" s="11" t="s">
        <v>31</v>
      </c>
      <c r="C48" s="140"/>
      <c r="D48" s="140"/>
      <c r="E48" s="140"/>
      <c r="F48" s="139"/>
      <c r="G48" s="139">
        <f t="shared" ref="G48:G60" si="2">(D48*F48)</f>
        <v>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3">
      <c r="A49" s="46"/>
      <c r="B49" s="12" t="s">
        <v>114</v>
      </c>
      <c r="C49" s="140" t="s">
        <v>32</v>
      </c>
      <c r="D49" s="140">
        <v>500</v>
      </c>
      <c r="E49" s="141" t="s">
        <v>115</v>
      </c>
      <c r="F49" s="139">
        <f>39000/25</f>
        <v>1560</v>
      </c>
      <c r="G49" s="139">
        <f t="shared" si="2"/>
        <v>780000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3">
      <c r="A50" s="46"/>
      <c r="B50" s="12" t="s">
        <v>69</v>
      </c>
      <c r="C50" s="140" t="s">
        <v>32</v>
      </c>
      <c r="D50" s="140">
        <v>200</v>
      </c>
      <c r="E50" s="142" t="s">
        <v>117</v>
      </c>
      <c r="F50" s="139">
        <f>48500/25</f>
        <v>1940</v>
      </c>
      <c r="G50" s="139">
        <f t="shared" si="2"/>
        <v>388000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3">
      <c r="A51" s="46"/>
      <c r="B51" s="12" t="s">
        <v>92</v>
      </c>
      <c r="C51" s="140" t="s">
        <v>33</v>
      </c>
      <c r="D51" s="140">
        <v>40</v>
      </c>
      <c r="E51" s="142" t="s">
        <v>103</v>
      </c>
      <c r="F51" s="139">
        <f>68250/20</f>
        <v>3412.5</v>
      </c>
      <c r="G51" s="139">
        <f t="shared" si="2"/>
        <v>136500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3">
      <c r="A52" s="46"/>
      <c r="B52" s="12" t="s">
        <v>87</v>
      </c>
      <c r="C52" s="140" t="s">
        <v>32</v>
      </c>
      <c r="D52" s="140">
        <v>250</v>
      </c>
      <c r="E52" s="142" t="s">
        <v>117</v>
      </c>
      <c r="F52" s="139">
        <f>20000/25</f>
        <v>800</v>
      </c>
      <c r="G52" s="139">
        <f t="shared" si="2"/>
        <v>200000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3">
      <c r="A53" s="46"/>
      <c r="B53" s="12" t="s">
        <v>116</v>
      </c>
      <c r="C53" s="140" t="s">
        <v>32</v>
      </c>
      <c r="D53" s="140">
        <v>1000</v>
      </c>
      <c r="E53" s="141" t="s">
        <v>72</v>
      </c>
      <c r="F53" s="139">
        <f>21000/25</f>
        <v>840</v>
      </c>
      <c r="G53" s="139">
        <f t="shared" si="2"/>
        <v>840000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3">
      <c r="A54" s="46"/>
      <c r="B54" s="12" t="s">
        <v>70</v>
      </c>
      <c r="C54" s="140" t="s">
        <v>32</v>
      </c>
      <c r="D54" s="140">
        <v>700</v>
      </c>
      <c r="E54" s="141" t="s">
        <v>64</v>
      </c>
      <c r="F54" s="139">
        <f>30375/25</f>
        <v>1215</v>
      </c>
      <c r="G54" s="139">
        <f t="shared" si="2"/>
        <v>850500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3">
      <c r="A55" s="46"/>
      <c r="B55" s="12" t="s">
        <v>71</v>
      </c>
      <c r="C55" s="140" t="s">
        <v>32</v>
      </c>
      <c r="D55" s="140">
        <v>28000</v>
      </c>
      <c r="E55" s="142" t="s">
        <v>72</v>
      </c>
      <c r="F55" s="139">
        <v>120</v>
      </c>
      <c r="G55" s="139">
        <f t="shared" si="2"/>
        <v>3360000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3">
      <c r="A56" s="46"/>
      <c r="B56" s="129" t="s">
        <v>34</v>
      </c>
      <c r="C56" s="143"/>
      <c r="D56" s="143"/>
      <c r="E56" s="143"/>
      <c r="F56" s="144"/>
      <c r="G56" s="139">
        <f t="shared" si="2"/>
        <v>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3">
      <c r="A57" s="46"/>
      <c r="B57" s="13" t="s">
        <v>119</v>
      </c>
      <c r="C57" s="145" t="s">
        <v>32</v>
      </c>
      <c r="D57" s="145">
        <v>2</v>
      </c>
      <c r="E57" s="141" t="s">
        <v>64</v>
      </c>
      <c r="F57" s="131">
        <f>296500/10</f>
        <v>29650</v>
      </c>
      <c r="G57" s="139">
        <f t="shared" si="2"/>
        <v>59300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3">
      <c r="A58" s="46"/>
      <c r="B58" s="13" t="s">
        <v>127</v>
      </c>
      <c r="C58" s="145" t="s">
        <v>33</v>
      </c>
      <c r="D58" s="145">
        <v>10</v>
      </c>
      <c r="E58" s="141" t="s">
        <v>99</v>
      </c>
      <c r="F58" s="131">
        <v>16000</v>
      </c>
      <c r="G58" s="139">
        <f t="shared" si="2"/>
        <v>160000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2.75" customHeight="1" x14ac:dyDescent="0.3">
      <c r="A59" s="46"/>
      <c r="B59" s="13" t="s">
        <v>120</v>
      </c>
      <c r="C59" s="145" t="s">
        <v>33</v>
      </c>
      <c r="D59" s="145">
        <v>2</v>
      </c>
      <c r="E59" s="141" t="s">
        <v>73</v>
      </c>
      <c r="F59" s="131">
        <v>18000</v>
      </c>
      <c r="G59" s="139">
        <f t="shared" si="2"/>
        <v>36000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2.75" customHeight="1" x14ac:dyDescent="0.3">
      <c r="A60" s="46"/>
      <c r="B60" s="13" t="s">
        <v>121</v>
      </c>
      <c r="C60" s="145" t="s">
        <v>33</v>
      </c>
      <c r="D60" s="145">
        <v>2</v>
      </c>
      <c r="E60" s="141" t="s">
        <v>73</v>
      </c>
      <c r="F60" s="131">
        <v>45000</v>
      </c>
      <c r="G60" s="139">
        <f t="shared" si="2"/>
        <v>90000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3.5" customHeight="1" x14ac:dyDescent="0.3">
      <c r="A61" s="18"/>
      <c r="B61" s="47" t="s">
        <v>35</v>
      </c>
      <c r="C61" s="98"/>
      <c r="D61" s="98"/>
      <c r="E61" s="98"/>
      <c r="F61" s="98"/>
      <c r="G61" s="97">
        <f>SUM(G46:G60)</f>
        <v>7799800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12" customHeight="1" x14ac:dyDescent="0.3">
      <c r="A62" s="21"/>
      <c r="B62" s="43"/>
      <c r="C62" s="44"/>
      <c r="D62" s="44"/>
      <c r="E62" s="44"/>
      <c r="F62" s="45"/>
      <c r="G62" s="45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12" customHeight="1" x14ac:dyDescent="0.3">
      <c r="A63" s="18"/>
      <c r="B63" s="35" t="s">
        <v>36</v>
      </c>
      <c r="C63" s="36"/>
      <c r="D63" s="37"/>
      <c r="E63" s="37"/>
      <c r="F63" s="37"/>
      <c r="G63" s="37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24" customHeight="1" x14ac:dyDescent="0.3">
      <c r="A64" s="18"/>
      <c r="B64" s="49" t="s">
        <v>37</v>
      </c>
      <c r="C64" s="50" t="s">
        <v>28</v>
      </c>
      <c r="D64" s="51" t="s">
        <v>29</v>
      </c>
      <c r="E64" s="49" t="s">
        <v>17</v>
      </c>
      <c r="F64" s="51" t="s">
        <v>18</v>
      </c>
      <c r="G64" s="52" t="s">
        <v>19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5" customHeight="1" x14ac:dyDescent="0.3">
      <c r="A65" s="46"/>
      <c r="B65" s="12" t="s">
        <v>104</v>
      </c>
      <c r="C65" s="130" t="s">
        <v>98</v>
      </c>
      <c r="D65" s="131">
        <v>20</v>
      </c>
      <c r="E65" s="132" t="s">
        <v>91</v>
      </c>
      <c r="F65" s="133">
        <f>84738/5</f>
        <v>16947.599999999999</v>
      </c>
      <c r="G65" s="131">
        <f t="shared" ref="G65:G69" si="3">(D65*F65)</f>
        <v>338952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3.5" customHeight="1" x14ac:dyDescent="0.3">
      <c r="A66" s="46"/>
      <c r="B66" s="12" t="s">
        <v>93</v>
      </c>
      <c r="C66" s="130" t="s">
        <v>98</v>
      </c>
      <c r="D66" s="131">
        <v>20</v>
      </c>
      <c r="E66" s="132" t="s">
        <v>105</v>
      </c>
      <c r="F66" s="133">
        <f>112982/20</f>
        <v>5649.1</v>
      </c>
      <c r="G66" s="131">
        <f t="shared" si="3"/>
        <v>112982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3.5" customHeight="1" x14ac:dyDescent="0.3">
      <c r="A67" s="46"/>
      <c r="B67" s="12" t="s">
        <v>122</v>
      </c>
      <c r="C67" s="130" t="s">
        <v>65</v>
      </c>
      <c r="D67" s="131">
        <v>3000</v>
      </c>
      <c r="E67" s="132" t="s">
        <v>106</v>
      </c>
      <c r="F67" s="133">
        <v>1600</v>
      </c>
      <c r="G67" s="131">
        <f t="shared" si="3"/>
        <v>4800000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5" customHeight="1" x14ac:dyDescent="0.3">
      <c r="A68" s="46"/>
      <c r="B68" s="12" t="s">
        <v>107</v>
      </c>
      <c r="C68" s="134" t="s">
        <v>65</v>
      </c>
      <c r="D68" s="131">
        <v>6</v>
      </c>
      <c r="E68" s="135" t="s">
        <v>108</v>
      </c>
      <c r="F68" s="133">
        <v>182513</v>
      </c>
      <c r="G68" s="131">
        <f t="shared" si="3"/>
        <v>1095078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128" customFormat="1" ht="11.25" customHeight="1" x14ac:dyDescent="0.3">
      <c r="A69" s="126"/>
      <c r="B69" s="12" t="s">
        <v>96</v>
      </c>
      <c r="C69" s="134" t="s">
        <v>86</v>
      </c>
      <c r="D69" s="131">
        <v>30</v>
      </c>
      <c r="E69" s="135" t="s">
        <v>105</v>
      </c>
      <c r="F69" s="133">
        <v>4000</v>
      </c>
      <c r="G69" s="131">
        <f t="shared" si="3"/>
        <v>120000</v>
      </c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7"/>
      <c r="FV69" s="127"/>
      <c r="FW69" s="127"/>
      <c r="FX69" s="127"/>
      <c r="FY69" s="127"/>
      <c r="FZ69" s="127"/>
      <c r="GA69" s="127"/>
      <c r="GB69" s="127"/>
      <c r="GC69" s="127"/>
      <c r="GD69" s="127"/>
      <c r="GE69" s="127"/>
      <c r="GF69" s="127"/>
      <c r="GG69" s="127"/>
      <c r="GH69" s="127"/>
      <c r="GI69" s="127"/>
      <c r="GJ69" s="127"/>
      <c r="GK69" s="127"/>
      <c r="GL69" s="127"/>
      <c r="GM69" s="127"/>
      <c r="GN69" s="127"/>
      <c r="GO69" s="127"/>
      <c r="GP69" s="127"/>
      <c r="GQ69" s="127"/>
      <c r="GR69" s="127"/>
      <c r="GS69" s="127"/>
      <c r="GT69" s="127"/>
      <c r="GU69" s="127"/>
      <c r="GV69" s="127"/>
      <c r="GW69" s="127"/>
      <c r="GX69" s="127"/>
      <c r="GY69" s="127"/>
      <c r="GZ69" s="127"/>
      <c r="HA69" s="127"/>
      <c r="HB69" s="127"/>
      <c r="HC69" s="127"/>
      <c r="HD69" s="127"/>
      <c r="HE69" s="127"/>
      <c r="HF69" s="127"/>
      <c r="HG69" s="127"/>
      <c r="HH69" s="127"/>
      <c r="HI69" s="127"/>
      <c r="HJ69" s="127"/>
      <c r="HK69" s="127"/>
      <c r="HL69" s="127"/>
      <c r="HM69" s="127"/>
      <c r="HN69" s="127"/>
      <c r="HO69" s="127"/>
      <c r="HP69" s="127"/>
      <c r="HQ69" s="127"/>
      <c r="HR69" s="127"/>
      <c r="HS69" s="127"/>
      <c r="HT69" s="127"/>
      <c r="HU69" s="127"/>
      <c r="HV69" s="127"/>
      <c r="HW69" s="127"/>
      <c r="HX69" s="127"/>
      <c r="HY69" s="127"/>
      <c r="HZ69" s="127"/>
      <c r="IA69" s="127"/>
      <c r="IB69" s="127"/>
      <c r="IC69" s="127"/>
      <c r="ID69" s="127"/>
      <c r="IE69" s="127"/>
      <c r="IF69" s="127"/>
      <c r="IG69" s="127"/>
      <c r="IH69" s="127"/>
      <c r="II69" s="127"/>
      <c r="IJ69" s="127"/>
      <c r="IK69" s="127"/>
      <c r="IL69" s="127"/>
      <c r="IM69" s="127"/>
      <c r="IN69" s="127"/>
      <c r="IO69" s="127"/>
      <c r="IP69" s="127"/>
      <c r="IQ69" s="127"/>
      <c r="IR69" s="127"/>
      <c r="IS69" s="127"/>
      <c r="IT69" s="127"/>
      <c r="IU69" s="127"/>
    </row>
    <row r="70" spans="1:255" s="20" customFormat="1" ht="13.5" customHeight="1" x14ac:dyDescent="0.3">
      <c r="A70" s="18"/>
      <c r="B70" s="47" t="s">
        <v>38</v>
      </c>
      <c r="C70" s="98"/>
      <c r="D70" s="98"/>
      <c r="E70" s="98"/>
      <c r="F70" s="98"/>
      <c r="G70" s="97">
        <f>SUM(G65:G69)</f>
        <v>6467012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" customHeight="1" x14ac:dyDescent="0.3">
      <c r="A71" s="21"/>
      <c r="B71" s="53"/>
      <c r="C71" s="53"/>
      <c r="D71" s="53"/>
      <c r="E71" s="53"/>
      <c r="F71" s="54"/>
      <c r="G71" s="54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" customHeight="1" x14ac:dyDescent="0.3">
      <c r="A72" s="46"/>
      <c r="B72" s="55" t="s">
        <v>39</v>
      </c>
      <c r="C72" s="56"/>
      <c r="D72" s="56"/>
      <c r="E72" s="56"/>
      <c r="F72" s="56"/>
      <c r="G72" s="93">
        <f>G29+G42+G61+G70</f>
        <v>16756812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" customHeight="1" x14ac:dyDescent="0.3">
      <c r="A73" s="46"/>
      <c r="B73" s="57" t="s">
        <v>40</v>
      </c>
      <c r="C73" s="58"/>
      <c r="D73" s="58"/>
      <c r="E73" s="58"/>
      <c r="F73" s="58"/>
      <c r="G73" s="94">
        <f>G72*0.05</f>
        <v>837840.60000000009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" customHeight="1" x14ac:dyDescent="0.3">
      <c r="A74" s="46"/>
      <c r="B74" s="59" t="s">
        <v>41</v>
      </c>
      <c r="C74" s="60"/>
      <c r="D74" s="60"/>
      <c r="E74" s="60"/>
      <c r="F74" s="60"/>
      <c r="G74" s="95">
        <f>G73+G72</f>
        <v>17594652.600000001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" customHeight="1" x14ac:dyDescent="0.3">
      <c r="A75" s="46"/>
      <c r="B75" s="57" t="s">
        <v>42</v>
      </c>
      <c r="C75" s="58"/>
      <c r="D75" s="58"/>
      <c r="E75" s="58"/>
      <c r="F75" s="58"/>
      <c r="G75" s="94">
        <f>G12</f>
        <v>27000000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" customHeight="1" x14ac:dyDescent="0.3">
      <c r="A76" s="46"/>
      <c r="B76" s="61" t="s">
        <v>43</v>
      </c>
      <c r="C76" s="62"/>
      <c r="D76" s="62"/>
      <c r="E76" s="62"/>
      <c r="F76" s="62"/>
      <c r="G76" s="96">
        <f>G75-G74</f>
        <v>9405347.3999999985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2" customHeight="1" x14ac:dyDescent="0.3">
      <c r="A77" s="46"/>
      <c r="B77" s="63" t="s">
        <v>78</v>
      </c>
      <c r="C77" s="64"/>
      <c r="D77" s="64"/>
      <c r="E77" s="64"/>
      <c r="F77" s="64"/>
      <c r="G77" s="65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.75" customHeight="1" thickBot="1" x14ac:dyDescent="0.35">
      <c r="A78" s="46"/>
      <c r="B78" s="66"/>
      <c r="C78" s="64"/>
      <c r="D78" s="64"/>
      <c r="E78" s="64"/>
      <c r="F78" s="64"/>
      <c r="G78" s="65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" customHeight="1" x14ac:dyDescent="0.3">
      <c r="A79" s="46"/>
      <c r="B79" s="67" t="s">
        <v>79</v>
      </c>
      <c r="C79" s="68"/>
      <c r="D79" s="68"/>
      <c r="E79" s="68"/>
      <c r="F79" s="69"/>
      <c r="G79" s="65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12" customHeight="1" x14ac:dyDescent="0.3">
      <c r="A80" s="46"/>
      <c r="B80" s="14" t="s">
        <v>44</v>
      </c>
      <c r="C80" s="66"/>
      <c r="D80" s="66"/>
      <c r="E80" s="66"/>
      <c r="F80" s="70"/>
      <c r="G80" s="65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2" customHeight="1" x14ac:dyDescent="0.3">
      <c r="A81" s="46"/>
      <c r="B81" s="14" t="s">
        <v>45</v>
      </c>
      <c r="C81" s="66"/>
      <c r="D81" s="66"/>
      <c r="E81" s="66"/>
      <c r="F81" s="70"/>
      <c r="G81" s="65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2" customHeight="1" x14ac:dyDescent="0.3">
      <c r="A82" s="46"/>
      <c r="B82" s="14" t="s">
        <v>46</v>
      </c>
      <c r="C82" s="66"/>
      <c r="D82" s="66"/>
      <c r="E82" s="66"/>
      <c r="F82" s="70"/>
      <c r="G82" s="65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2" customHeight="1" x14ac:dyDescent="0.3">
      <c r="A83" s="46"/>
      <c r="B83" s="14" t="s">
        <v>47</v>
      </c>
      <c r="C83" s="66"/>
      <c r="D83" s="66"/>
      <c r="E83" s="66"/>
      <c r="F83" s="70"/>
      <c r="G83" s="65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2" customHeight="1" x14ac:dyDescent="0.3">
      <c r="A84" s="46"/>
      <c r="B84" s="14" t="s">
        <v>48</v>
      </c>
      <c r="C84" s="66"/>
      <c r="D84" s="66"/>
      <c r="E84" s="66"/>
      <c r="F84" s="70"/>
      <c r="G84" s="65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2.75" customHeight="1" thickBot="1" x14ac:dyDescent="0.35">
      <c r="A85" s="46"/>
      <c r="B85" s="15" t="s">
        <v>49</v>
      </c>
      <c r="C85" s="71"/>
      <c r="D85" s="71"/>
      <c r="E85" s="71"/>
      <c r="F85" s="72"/>
      <c r="G85" s="65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2.75" customHeight="1" x14ac:dyDescent="0.3">
      <c r="A86" s="46"/>
      <c r="B86" s="66"/>
      <c r="C86" s="66"/>
      <c r="D86" s="66"/>
      <c r="E86" s="66"/>
      <c r="F86" s="66"/>
      <c r="G86" s="65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20" customFormat="1" ht="15" customHeight="1" thickBot="1" x14ac:dyDescent="0.35">
      <c r="A87" s="46"/>
      <c r="B87" s="155" t="s">
        <v>50</v>
      </c>
      <c r="C87" s="156"/>
      <c r="D87" s="73"/>
      <c r="E87" s="74"/>
      <c r="F87" s="74"/>
      <c r="G87" s="65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</row>
    <row r="88" spans="1:255" s="20" customFormat="1" ht="12" customHeight="1" x14ac:dyDescent="0.3">
      <c r="A88" s="46"/>
      <c r="B88" s="75" t="s">
        <v>37</v>
      </c>
      <c r="C88" s="112" t="s">
        <v>89</v>
      </c>
      <c r="D88" s="113" t="s">
        <v>51</v>
      </c>
      <c r="E88" s="74"/>
      <c r="F88" s="74"/>
      <c r="G88" s="65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" customHeight="1" x14ac:dyDescent="0.3">
      <c r="A89" s="46"/>
      <c r="B89" s="76" t="s">
        <v>52</v>
      </c>
      <c r="C89" s="108">
        <f>G29</f>
        <v>1890000</v>
      </c>
      <c r="D89" s="109">
        <f>(C89/C95)</f>
        <v>0.10741900070252025</v>
      </c>
      <c r="E89" s="74"/>
      <c r="F89" s="74"/>
      <c r="G89" s="65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" customHeight="1" x14ac:dyDescent="0.3">
      <c r="A90" s="46"/>
      <c r="B90" s="76" t="s">
        <v>53</v>
      </c>
      <c r="C90" s="110">
        <v>0</v>
      </c>
      <c r="D90" s="109">
        <v>0</v>
      </c>
      <c r="E90" s="74"/>
      <c r="F90" s="74"/>
      <c r="G90" s="65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" customHeight="1" x14ac:dyDescent="0.3">
      <c r="A91" s="46"/>
      <c r="B91" s="76" t="s">
        <v>54</v>
      </c>
      <c r="C91" s="108">
        <f>G42</f>
        <v>600000</v>
      </c>
      <c r="D91" s="109">
        <f>(C91/C95)</f>
        <v>3.4101270064292144E-2</v>
      </c>
      <c r="E91" s="74"/>
      <c r="F91" s="74"/>
      <c r="G91" s="65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" customHeight="1" x14ac:dyDescent="0.3">
      <c r="A92" s="46"/>
      <c r="B92" s="76" t="s">
        <v>27</v>
      </c>
      <c r="C92" s="108">
        <f>G61</f>
        <v>7799800</v>
      </c>
      <c r="D92" s="109">
        <f>(C92/C95)</f>
        <v>0.44330514374577645</v>
      </c>
      <c r="E92" s="74"/>
      <c r="F92" s="74"/>
      <c r="G92" s="65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x14ac:dyDescent="0.3">
      <c r="A93" s="46"/>
      <c r="B93" s="76" t="s">
        <v>55</v>
      </c>
      <c r="C93" s="114">
        <f>G70</f>
        <v>6467012</v>
      </c>
      <c r="D93" s="109">
        <f>(C93/C95)</f>
        <v>0.36755553786836342</v>
      </c>
      <c r="E93" s="77"/>
      <c r="F93" s="77"/>
      <c r="G93" s="65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" customHeight="1" x14ac:dyDescent="0.3">
      <c r="A94" s="46"/>
      <c r="B94" s="76" t="s">
        <v>56</v>
      </c>
      <c r="C94" s="114">
        <f>G73</f>
        <v>837840.60000000009</v>
      </c>
      <c r="D94" s="109">
        <f>(C94/C95)</f>
        <v>4.7619047619047623E-2</v>
      </c>
      <c r="E94" s="77"/>
      <c r="F94" s="77"/>
      <c r="G94" s="65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2.75" customHeight="1" thickBot="1" x14ac:dyDescent="0.35">
      <c r="A95" s="46"/>
      <c r="B95" s="78" t="s">
        <v>57</v>
      </c>
      <c r="C95" s="115">
        <f>SUM(C89:C94)</f>
        <v>17594652.600000001</v>
      </c>
      <c r="D95" s="111">
        <f>SUM(D89:D94)</f>
        <v>1</v>
      </c>
      <c r="E95" s="77"/>
      <c r="F95" s="77"/>
      <c r="G95" s="65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2" customHeight="1" x14ac:dyDescent="0.3">
      <c r="A96" s="46"/>
      <c r="B96" s="66"/>
      <c r="C96" s="64"/>
      <c r="D96" s="64"/>
      <c r="E96" s="64"/>
      <c r="F96" s="64"/>
      <c r="G96" s="65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20" customFormat="1" ht="12.75" customHeight="1" x14ac:dyDescent="0.3">
      <c r="A97" s="46"/>
      <c r="B97" s="80"/>
      <c r="C97" s="64"/>
      <c r="D97" s="64"/>
      <c r="E97" s="64"/>
      <c r="F97" s="64"/>
      <c r="G97" s="65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</row>
    <row r="98" spans="1:255" s="20" customFormat="1" ht="12" customHeight="1" thickBot="1" x14ac:dyDescent="0.35">
      <c r="A98" s="81"/>
      <c r="B98" s="82"/>
      <c r="C98" s="83" t="s">
        <v>58</v>
      </c>
      <c r="D98" s="84"/>
      <c r="E98" s="85"/>
      <c r="F98" s="86"/>
      <c r="G98" s="65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pans="1:255" s="20" customFormat="1" ht="12" customHeight="1" x14ac:dyDescent="0.3">
      <c r="A99" s="46"/>
      <c r="B99" s="92" t="s">
        <v>83</v>
      </c>
      <c r="C99" s="16">
        <v>40000</v>
      </c>
      <c r="D99" s="16">
        <v>45000</v>
      </c>
      <c r="E99" s="17">
        <v>50000</v>
      </c>
      <c r="F99" s="87"/>
      <c r="G99" s="88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pans="1:255" s="20" customFormat="1" ht="12.75" customHeight="1" thickBot="1" x14ac:dyDescent="0.35">
      <c r="A100" s="46"/>
      <c r="B100" s="78" t="s">
        <v>68</v>
      </c>
      <c r="C100" s="79">
        <f>(G74/C99)</f>
        <v>439.86631500000004</v>
      </c>
      <c r="D100" s="79">
        <f>(G74/D99)</f>
        <v>390.99228000000005</v>
      </c>
      <c r="E100" s="89">
        <f>(G74/E99)</f>
        <v>351.89305200000001</v>
      </c>
      <c r="F100" s="87"/>
      <c r="G100" s="88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</row>
    <row r="101" spans="1:255" s="20" customFormat="1" ht="15.6" customHeight="1" x14ac:dyDescent="0.3">
      <c r="A101" s="46"/>
      <c r="B101" s="154" t="s">
        <v>59</v>
      </c>
      <c r="C101" s="154"/>
      <c r="D101" s="154"/>
      <c r="E101" s="154"/>
      <c r="F101" s="66"/>
      <c r="G101" s="66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  <c r="HY101" s="19"/>
      <c r="HZ101" s="19"/>
      <c r="IA101" s="19"/>
      <c r="IB101" s="19"/>
      <c r="IC101" s="19"/>
      <c r="ID101" s="19"/>
      <c r="IE101" s="19"/>
      <c r="IF101" s="19"/>
      <c r="IG101" s="19"/>
      <c r="IH101" s="19"/>
      <c r="II101" s="19"/>
      <c r="IJ101" s="19"/>
      <c r="IK101" s="19"/>
      <c r="IL101" s="19"/>
      <c r="IM101" s="19"/>
      <c r="IN101" s="19"/>
      <c r="IO101" s="19"/>
      <c r="IP101" s="19"/>
      <c r="IQ101" s="19"/>
      <c r="IR101" s="19"/>
      <c r="IS101" s="19"/>
      <c r="IT101" s="19"/>
      <c r="IU101" s="19"/>
    </row>
    <row r="102" spans="1:255" s="20" customFormat="1" ht="11.25" customHeight="1" x14ac:dyDescent="0.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  <c r="HY102" s="19"/>
      <c r="HZ102" s="19"/>
      <c r="IA102" s="19"/>
      <c r="IB102" s="19"/>
      <c r="IC102" s="19"/>
      <c r="ID102" s="19"/>
      <c r="IE102" s="19"/>
      <c r="IF102" s="19"/>
      <c r="IG102" s="19"/>
      <c r="IH102" s="19"/>
      <c r="II102" s="19"/>
      <c r="IJ102" s="19"/>
      <c r="IK102" s="19"/>
      <c r="IL102" s="19"/>
      <c r="IM102" s="19"/>
      <c r="IN102" s="19"/>
      <c r="IO102" s="19"/>
      <c r="IP102" s="19"/>
      <c r="IQ102" s="19"/>
      <c r="IR102" s="19"/>
      <c r="IS102" s="19"/>
      <c r="IT102" s="19"/>
      <c r="IU102" s="19"/>
    </row>
    <row r="103" spans="1:255" s="91" customFormat="1" ht="11.25" customHeight="1" x14ac:dyDescent="0.3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  <c r="DE103" s="90"/>
      <c r="DF103" s="90"/>
      <c r="DG103" s="90"/>
      <c r="DH103" s="90"/>
      <c r="DI103" s="90"/>
      <c r="DJ103" s="90"/>
      <c r="DK103" s="90"/>
      <c r="DL103" s="90"/>
      <c r="DM103" s="90"/>
      <c r="DN103" s="90"/>
      <c r="DO103" s="90"/>
      <c r="DP103" s="90"/>
      <c r="DQ103" s="90"/>
      <c r="DR103" s="90"/>
      <c r="DS103" s="90"/>
      <c r="DT103" s="90"/>
      <c r="DU103" s="90"/>
      <c r="DV103" s="90"/>
      <c r="DW103" s="90"/>
      <c r="DX103" s="90"/>
      <c r="DY103" s="90"/>
      <c r="DZ103" s="90"/>
      <c r="EA103" s="90"/>
      <c r="EB103" s="90"/>
      <c r="EC103" s="90"/>
      <c r="ED103" s="90"/>
      <c r="EE103" s="90"/>
      <c r="EF103" s="90"/>
      <c r="EG103" s="90"/>
      <c r="EH103" s="90"/>
      <c r="EI103" s="90"/>
      <c r="EJ103" s="90"/>
      <c r="EK103" s="90"/>
      <c r="EL103" s="90"/>
      <c r="EM103" s="90"/>
      <c r="EN103" s="90"/>
      <c r="EO103" s="90"/>
      <c r="EP103" s="90"/>
      <c r="EQ103" s="90"/>
      <c r="ER103" s="90"/>
      <c r="ES103" s="90"/>
      <c r="ET103" s="90"/>
      <c r="EU103" s="90"/>
      <c r="EV103" s="90"/>
      <c r="EW103" s="90"/>
      <c r="EX103" s="90"/>
      <c r="EY103" s="90"/>
      <c r="EZ103" s="90"/>
      <c r="FA103" s="90"/>
      <c r="FB103" s="90"/>
      <c r="FC103" s="90"/>
      <c r="FD103" s="90"/>
      <c r="FE103" s="90"/>
      <c r="FF103" s="90"/>
      <c r="FG103" s="90"/>
      <c r="FH103" s="90"/>
      <c r="FI103" s="90"/>
      <c r="FJ103" s="90"/>
      <c r="FK103" s="90"/>
      <c r="FL103" s="90"/>
      <c r="FM103" s="90"/>
      <c r="FN103" s="90"/>
      <c r="FO103" s="90"/>
      <c r="FP103" s="90"/>
      <c r="FQ103" s="90"/>
      <c r="FR103" s="90"/>
      <c r="FS103" s="90"/>
      <c r="FT103" s="90"/>
      <c r="FU103" s="90"/>
      <c r="FV103" s="90"/>
      <c r="FW103" s="90"/>
      <c r="FX103" s="90"/>
      <c r="FY103" s="90"/>
      <c r="FZ103" s="90"/>
      <c r="GA103" s="90"/>
      <c r="GB103" s="90"/>
      <c r="GC103" s="90"/>
      <c r="GD103" s="90"/>
      <c r="GE103" s="90"/>
      <c r="GF103" s="90"/>
      <c r="GG103" s="90"/>
      <c r="GH103" s="90"/>
      <c r="GI103" s="90"/>
      <c r="GJ103" s="90"/>
      <c r="GK103" s="90"/>
      <c r="GL103" s="90"/>
      <c r="GM103" s="90"/>
      <c r="GN103" s="90"/>
      <c r="GO103" s="90"/>
      <c r="GP103" s="90"/>
      <c r="GQ103" s="90"/>
      <c r="GR103" s="90"/>
      <c r="GS103" s="90"/>
      <c r="GT103" s="90"/>
      <c r="GU103" s="90"/>
      <c r="GV103" s="90"/>
      <c r="GW103" s="90"/>
      <c r="GX103" s="90"/>
      <c r="GY103" s="90"/>
      <c r="GZ103" s="90"/>
      <c r="HA103" s="90"/>
      <c r="HB103" s="90"/>
      <c r="HC103" s="90"/>
      <c r="HD103" s="90"/>
      <c r="HE103" s="90"/>
      <c r="HF103" s="90"/>
      <c r="HG103" s="90"/>
      <c r="HH103" s="90"/>
      <c r="HI103" s="90"/>
      <c r="HJ103" s="90"/>
      <c r="HK103" s="90"/>
      <c r="HL103" s="90"/>
      <c r="HM103" s="90"/>
      <c r="HN103" s="90"/>
      <c r="HO103" s="90"/>
      <c r="HP103" s="90"/>
      <c r="HQ103" s="90"/>
      <c r="HR103" s="90"/>
      <c r="HS103" s="90"/>
      <c r="HT103" s="90"/>
      <c r="HU103" s="90"/>
      <c r="HV103" s="90"/>
      <c r="HW103" s="90"/>
      <c r="HX103" s="90"/>
      <c r="HY103" s="90"/>
      <c r="HZ103" s="90"/>
      <c r="IA103" s="90"/>
      <c r="IB103" s="90"/>
      <c r="IC103" s="90"/>
      <c r="ID103" s="90"/>
      <c r="IE103" s="90"/>
      <c r="IF103" s="90"/>
      <c r="IG103" s="90"/>
      <c r="IH103" s="90"/>
      <c r="II103" s="90"/>
      <c r="IJ103" s="90"/>
      <c r="IK103" s="90"/>
      <c r="IL103" s="90"/>
      <c r="IM103" s="90"/>
      <c r="IN103" s="90"/>
      <c r="IO103" s="90"/>
      <c r="IP103" s="90"/>
      <c r="IQ103" s="90"/>
      <c r="IR103" s="90"/>
      <c r="IS103" s="90"/>
      <c r="IT103" s="90"/>
      <c r="IU103" s="90"/>
    </row>
    <row r="104" spans="1:255" s="91" customFormat="1" ht="11.25" customHeight="1" x14ac:dyDescent="0.3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/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0"/>
      <c r="EE104" s="90"/>
      <c r="EF104" s="90"/>
      <c r="EG104" s="90"/>
      <c r="EH104" s="90"/>
      <c r="EI104" s="90"/>
      <c r="EJ104" s="90"/>
      <c r="EK104" s="90"/>
      <c r="EL104" s="90"/>
      <c r="EM104" s="90"/>
      <c r="EN104" s="90"/>
      <c r="EO104" s="90"/>
      <c r="EP104" s="90"/>
      <c r="EQ104" s="90"/>
      <c r="ER104" s="90"/>
      <c r="ES104" s="90"/>
      <c r="ET104" s="90"/>
      <c r="EU104" s="90"/>
      <c r="EV104" s="90"/>
      <c r="EW104" s="90"/>
      <c r="EX104" s="90"/>
      <c r="EY104" s="90"/>
      <c r="EZ104" s="90"/>
      <c r="FA104" s="90"/>
      <c r="FB104" s="90"/>
      <c r="FC104" s="90"/>
      <c r="FD104" s="90"/>
      <c r="FE104" s="90"/>
      <c r="FF104" s="90"/>
      <c r="FG104" s="90"/>
      <c r="FH104" s="90"/>
      <c r="FI104" s="90"/>
      <c r="FJ104" s="90"/>
      <c r="FK104" s="90"/>
      <c r="FL104" s="90"/>
      <c r="FM104" s="90"/>
      <c r="FN104" s="90"/>
      <c r="FO104" s="90"/>
      <c r="FP104" s="90"/>
      <c r="FQ104" s="90"/>
      <c r="FR104" s="90"/>
      <c r="FS104" s="90"/>
      <c r="FT104" s="90"/>
      <c r="FU104" s="90"/>
      <c r="FV104" s="90"/>
      <c r="FW104" s="90"/>
      <c r="FX104" s="90"/>
      <c r="FY104" s="90"/>
      <c r="FZ104" s="90"/>
      <c r="GA104" s="90"/>
      <c r="GB104" s="90"/>
      <c r="GC104" s="90"/>
      <c r="GD104" s="90"/>
      <c r="GE104" s="90"/>
      <c r="GF104" s="90"/>
      <c r="GG104" s="90"/>
      <c r="GH104" s="90"/>
      <c r="GI104" s="90"/>
      <c r="GJ104" s="90"/>
      <c r="GK104" s="90"/>
      <c r="GL104" s="90"/>
      <c r="GM104" s="90"/>
      <c r="GN104" s="90"/>
      <c r="GO104" s="90"/>
      <c r="GP104" s="90"/>
      <c r="GQ104" s="90"/>
      <c r="GR104" s="90"/>
      <c r="GS104" s="90"/>
      <c r="GT104" s="90"/>
      <c r="GU104" s="90"/>
      <c r="GV104" s="90"/>
      <c r="GW104" s="90"/>
      <c r="GX104" s="90"/>
      <c r="GY104" s="90"/>
      <c r="GZ104" s="90"/>
      <c r="HA104" s="90"/>
      <c r="HB104" s="90"/>
      <c r="HC104" s="90"/>
      <c r="HD104" s="90"/>
      <c r="HE104" s="90"/>
      <c r="HF104" s="90"/>
      <c r="HG104" s="90"/>
      <c r="HH104" s="90"/>
      <c r="HI104" s="90"/>
      <c r="HJ104" s="90"/>
      <c r="HK104" s="90"/>
      <c r="HL104" s="90"/>
      <c r="HM104" s="90"/>
      <c r="HN104" s="90"/>
      <c r="HO104" s="90"/>
      <c r="HP104" s="90"/>
      <c r="HQ104" s="90"/>
      <c r="HR104" s="90"/>
      <c r="HS104" s="90"/>
      <c r="HT104" s="90"/>
      <c r="HU104" s="90"/>
      <c r="HV104" s="90"/>
      <c r="HW104" s="90"/>
      <c r="HX104" s="90"/>
      <c r="HY104" s="90"/>
      <c r="HZ104" s="90"/>
      <c r="IA104" s="90"/>
      <c r="IB104" s="90"/>
      <c r="IC104" s="90"/>
      <c r="ID104" s="90"/>
      <c r="IE104" s="90"/>
      <c r="IF104" s="90"/>
      <c r="IG104" s="90"/>
      <c r="IH104" s="90"/>
      <c r="II104" s="90"/>
      <c r="IJ104" s="90"/>
      <c r="IK104" s="90"/>
      <c r="IL104" s="90"/>
      <c r="IM104" s="90"/>
      <c r="IN104" s="90"/>
      <c r="IO104" s="90"/>
      <c r="IP104" s="90"/>
      <c r="IQ104" s="90"/>
      <c r="IR104" s="90"/>
      <c r="IS104" s="90"/>
      <c r="IT104" s="90"/>
      <c r="IU104" s="90"/>
    </row>
  </sheetData>
  <mergeCells count="9">
    <mergeCell ref="E9:F9"/>
    <mergeCell ref="E14:F14"/>
    <mergeCell ref="E15:F15"/>
    <mergeCell ref="B17:G17"/>
    <mergeCell ref="B101:E101"/>
    <mergeCell ref="B87:C87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Berenjena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2022-06-18T18:49:01Z</dcterms:modified>
</cp:coreProperties>
</file>