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1ff\AC\Temp\"/>
    </mc:Choice>
  </mc:AlternateContent>
  <xr:revisionPtr revIDLastSave="13" documentId="8_{F4BC69F5-0951-4B17-A674-0DBDB4EC4C7D}" xr6:coauthVersionLast="47" xr6:coauthVersionMax="47" xr10:uidLastSave="{9D1AD14E-F43C-4C64-BFF6-E737D5397798}"/>
  <bookViews>
    <workbookView xWindow="-60" yWindow="-60" windowWidth="15480" windowHeight="1164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4" i="1" l="1"/>
  <c r="G38" i="1"/>
  <c r="G21" i="1"/>
  <c r="G63" i="1"/>
  <c r="G62" i="1"/>
  <c r="G64" i="1" s="1"/>
  <c r="C87" i="1" s="1"/>
  <c r="G57" i="1"/>
  <c r="G56" i="1"/>
  <c r="G54" i="1"/>
  <c r="G53" i="1"/>
  <c r="G51" i="1"/>
  <c r="G50" i="1"/>
  <c r="G49" i="1"/>
  <c r="D48" i="1"/>
  <c r="G48" i="1"/>
  <c r="G47" i="1"/>
  <c r="G45" i="1"/>
  <c r="G40" i="1"/>
  <c r="G39" i="1"/>
  <c r="G37" i="1"/>
  <c r="G36" i="1"/>
  <c r="G26" i="1"/>
  <c r="G25" i="1"/>
  <c r="G24" i="1"/>
  <c r="G23" i="1"/>
  <c r="G22" i="1"/>
  <c r="G27" i="1"/>
  <c r="C83" i="1" s="1"/>
  <c r="G12" i="1"/>
  <c r="G69" i="1"/>
  <c r="G58" i="1"/>
  <c r="C86" i="1" s="1"/>
  <c r="G41" i="1"/>
  <c r="C85" i="1" s="1"/>
  <c r="G66" i="1"/>
  <c r="G67" i="1"/>
  <c r="C88" i="1" s="1"/>
  <c r="C89" i="1"/>
  <c r="G68" i="1"/>
  <c r="E94" i="1"/>
  <c r="D94" i="1"/>
  <c r="C94" i="1"/>
  <c r="G70" i="1"/>
  <c r="D87" i="1"/>
  <c r="D86" i="1"/>
  <c r="D85" i="1"/>
  <c r="D83" i="1"/>
  <c r="D88" i="1"/>
  <c r="D89" i="1" s="1"/>
</calcChain>
</file>

<file path=xl/sharedStrings.xml><?xml version="1.0" encoding="utf-8"?>
<sst xmlns="http://schemas.openxmlformats.org/spreadsheetml/2006/main" count="162" uniqueCount="121">
  <si>
    <t>RUBRO O CULTIVO</t>
  </si>
  <si>
    <t>BETARRAGA</t>
  </si>
  <si>
    <t>RENDIMIENTO (Kg/ha)</t>
  </si>
  <si>
    <t>VARIEDAD</t>
  </si>
  <si>
    <t>SIN ESPECIFICAR</t>
  </si>
  <si>
    <t>Fecha Estimada precio venta</t>
  </si>
  <si>
    <t>Sep-Oct</t>
  </si>
  <si>
    <t>NIVEL TECNOLÓGICO</t>
  </si>
  <si>
    <t>MEDIO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</si>
  <si>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</si>
  <si>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</si>
  <si>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</si>
  <si>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</si>
  <si>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</si>
  <si>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</si>
  <si>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</si>
  <si>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INTERMEDIARIO</t>
  </si>
  <si>
    <t>COMUNA/LOCALIDAD</t>
  </si>
  <si>
    <t>VICUÑA -LA HIGUERA</t>
  </si>
  <si>
    <t>FECHA DE COSECHA</t>
  </si>
  <si>
    <t>Sep/Oct</t>
  </si>
  <si>
    <t>FECHA PRECIO INSUMOS</t>
  </si>
  <si>
    <t>CONTINGENCIA</t>
  </si>
  <si>
    <t>Heladas/Asfixia rad.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</si>
  <si>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</si>
  <si>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</si>
  <si>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</si>
  <si>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</si>
  <si>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</si>
  <si>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</si>
  <si>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</si>
  <si>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</si>
  <si>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Siembra</t>
  </si>
  <si>
    <t>JH</t>
  </si>
  <si>
    <t>Marz-Abr</t>
  </si>
  <si>
    <t>Aplicación MO</t>
  </si>
  <si>
    <t>Febr-Mar</t>
  </si>
  <si>
    <t>Riego y fertirrigacion</t>
  </si>
  <si>
    <t>Febr-Agost</t>
  </si>
  <si>
    <t>Aplicación Fertilizante</t>
  </si>
  <si>
    <t>Marz-Jul</t>
  </si>
  <si>
    <t>Aplicación agroquimicos</t>
  </si>
  <si>
    <t>Cosecha-Atados</t>
  </si>
  <si>
    <t>Sept-Oct</t>
  </si>
  <si>
    <t>Subtotal Jornadas Hombre</t>
  </si>
  <si>
    <t>JORNADAS ANIMAL</t>
  </si>
  <si>
    <t>Subtotal Jornadas Animal</t>
  </si>
  <si>
    <t>MAQUINARIA</t>
  </si>
  <si>
    <t>N° HORAS</t>
  </si>
  <si>
    <t>Aradura</t>
  </si>
  <si>
    <t>JM</t>
  </si>
  <si>
    <t>Feb-Mar</t>
  </si>
  <si>
    <t>Rastaje</t>
  </si>
  <si>
    <t>Desinfecciones</t>
  </si>
  <si>
    <t>Melgadura</t>
  </si>
  <si>
    <t>Rotovador</t>
  </si>
  <si>
    <t>Subtotal Costo Maquinaria</t>
  </si>
  <si>
    <t>INSUMOS</t>
  </si>
  <si>
    <t>UNIDAD (Kg/l/u</t>
  </si>
  <si>
    <t>CANTIDAD (kg/I/u)</t>
  </si>
  <si>
    <t>SUBTOTAL ($)</t>
  </si>
  <si>
    <t>SEMILLAS</t>
  </si>
  <si>
    <t>Sobre 25000 uu</t>
  </si>
  <si>
    <t>Enero</t>
  </si>
  <si>
    <t>FERTILIZANTES</t>
  </si>
  <si>
    <t>Fosfato Monopotásico</t>
  </si>
  <si>
    <t>Kg</t>
  </si>
  <si>
    <t>Nitrato de Calcio</t>
  </si>
  <si>
    <t>Abr-Mayo</t>
  </si>
  <si>
    <t>Ultrasol Crecimiento</t>
  </si>
  <si>
    <t>Marz-May</t>
  </si>
  <si>
    <t>Ultrasol Multipróposito</t>
  </si>
  <si>
    <t>Abr-Agost</t>
  </si>
  <si>
    <t>Ultrasol producción</t>
  </si>
  <si>
    <t>Abr-Junio</t>
  </si>
  <si>
    <t>FUNGUICIDA</t>
  </si>
  <si>
    <t>CAPTAN 80 WG</t>
  </si>
  <si>
    <t>Manzate</t>
  </si>
  <si>
    <t>kg</t>
  </si>
  <si>
    <t>Abri-Octu</t>
  </si>
  <si>
    <t>INSECTICIDA</t>
  </si>
  <si>
    <t>Karate Zeon</t>
  </si>
  <si>
    <t>Lt</t>
  </si>
  <si>
    <t>Marz-Sep</t>
  </si>
  <si>
    <t>Lorsban 4E</t>
  </si>
  <si>
    <t>Subtotal Insumos</t>
  </si>
  <si>
    <t xml:space="preserve">   OTROS</t>
  </si>
  <si>
    <t>ITEM</t>
  </si>
  <si>
    <t>Sacos</t>
  </si>
  <si>
    <t>uu</t>
  </si>
  <si>
    <t>Septiembre</t>
  </si>
  <si>
    <t>Cintas garetas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</si>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</sst>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&quot;$&quot;* #,##0_ ;_ &quot;$&quot;* \-#,##0_ ;_ &quot;$&quot;* &quot;-&quot;_ ;_ @_ "/>
    <numFmt numFmtId="165" formatCode="_ * #,##0_ ;_ * \-#,##0_ ;_ * &quot;-&quot;_ ;_ @_ "/>
    <numFmt numFmtId="166" formatCode="_ &quot;$&quot;* #,##0.00_ ;_ &quot;$&quot;* \-#,##0.00_ ;_ &quot;$&quot;* &quot;-&quot;??_ ;_ @_ "/>
    <numFmt numFmtId="167" formatCode="_-&quot;$&quot;\ * #,##0_-;\-&quot;$&quot;\ * #,##0_-;_-&quot;$&quot;\ * &quot;-&quot;??_-;_-@_-"/>
    <numFmt numFmtId="168" formatCode="&quot; &quot;* #,##0&quot; &quot;;&quot; &quot;* &quot;-&quot;#,##0&quot; &quot;;&quot; &quot;* &quot;- &quot;"/>
    <numFmt numFmtId="169" formatCode="#,##0.00_ ;\-#,##0.00\ "/>
  </numFmts>
  <fonts count="18">
    <font>
      <sz val="11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0"/>
      <name val="Calibri"/>
      <family val="2"/>
    </font>
    <font>
      <sz val="7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4">
    <xf numFmtId="0" fontId="0" fillId="0" borderId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93">
    <xf numFmtId="0" fontId="0" fillId="0" borderId="0" xfId="0"/>
    <xf numFmtId="0" fontId="11" fillId="3" borderId="1" xfId="0" applyFont="1" applyFill="1" applyBorder="1" applyAlignment="1">
      <alignment vertical="center" wrapText="1"/>
    </xf>
    <xf numFmtId="0" fontId="0" fillId="4" borderId="0" xfId="0" applyFill="1"/>
    <xf numFmtId="3" fontId="12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/>
    <xf numFmtId="17" fontId="12" fillId="0" borderId="1" xfId="0" applyNumberFormat="1" applyFont="1" applyBorder="1" applyAlignment="1">
      <alignment horizontal="right"/>
    </xf>
    <xf numFmtId="167" fontId="12" fillId="0" borderId="1" xfId="2" applyNumberFormat="1" applyFont="1" applyBorder="1"/>
    <xf numFmtId="167" fontId="12" fillId="0" borderId="1" xfId="2" applyNumberFormat="1" applyFont="1" applyBorder="1" applyAlignment="1">
      <alignment horizontal="right"/>
    </xf>
    <xf numFmtId="0" fontId="13" fillId="0" borderId="1" xfId="0" applyFont="1" applyBorder="1" applyAlignment="1">
      <alignment horizontal="left" vertical="center" wrapText="1"/>
    </xf>
    <xf numFmtId="0" fontId="13" fillId="4" borderId="0" xfId="0" applyFont="1" applyFill="1"/>
    <xf numFmtId="167" fontId="8" fillId="4" borderId="0" xfId="2" applyNumberFormat="1" applyFont="1" applyFill="1" applyBorder="1"/>
    <xf numFmtId="0" fontId="13" fillId="0" borderId="0" xfId="0" applyFont="1"/>
    <xf numFmtId="167" fontId="13" fillId="4" borderId="0" xfId="2" applyNumberFormat="1" applyFont="1" applyFill="1" applyBorder="1"/>
    <xf numFmtId="0" fontId="11" fillId="5" borderId="0" xfId="0" applyFont="1" applyFill="1" applyAlignment="1">
      <alignment vertical="center" wrapText="1"/>
    </xf>
    <xf numFmtId="0" fontId="11" fillId="3" borderId="1" xfId="0" applyFont="1" applyFill="1" applyBorder="1" applyAlignment="1">
      <alignment horizontal="center"/>
    </xf>
    <xf numFmtId="167" fontId="11" fillId="3" borderId="1" xfId="2" applyNumberFormat="1" applyFont="1" applyFill="1" applyBorder="1" applyAlignment="1">
      <alignment horizontal="center" wrapText="1"/>
    </xf>
    <xf numFmtId="167" fontId="11" fillId="3" borderId="1" xfId="2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167" fontId="8" fillId="0" borderId="1" xfId="2" applyNumberFormat="1" applyFont="1" applyBorder="1"/>
    <xf numFmtId="0" fontId="13" fillId="0" borderId="1" xfId="0" applyFont="1" applyBorder="1"/>
    <xf numFmtId="0" fontId="9" fillId="3" borderId="1" xfId="0" applyFont="1" applyFill="1" applyBorder="1"/>
    <xf numFmtId="0" fontId="0" fillId="3" borderId="1" xfId="0" applyFill="1" applyBorder="1"/>
    <xf numFmtId="167" fontId="8" fillId="3" borderId="1" xfId="2" applyNumberFormat="1" applyFont="1" applyFill="1" applyBorder="1"/>
    <xf numFmtId="167" fontId="9" fillId="3" borderId="1" xfId="2" applyNumberFormat="1" applyFont="1" applyFill="1" applyBorder="1"/>
    <xf numFmtId="0" fontId="0" fillId="0" borderId="1" xfId="0" applyBorder="1" applyAlignment="1">
      <alignment horizontal="center"/>
    </xf>
    <xf numFmtId="167" fontId="9" fillId="3" borderId="1" xfId="2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167" fontId="13" fillId="0" borderId="1" xfId="2" applyNumberFormat="1" applyFont="1" applyBorder="1"/>
    <xf numFmtId="0" fontId="14" fillId="3" borderId="1" xfId="0" applyFont="1" applyFill="1" applyBorder="1" applyAlignment="1">
      <alignment horizontal="center"/>
    </xf>
    <xf numFmtId="0" fontId="15" fillId="0" borderId="1" xfId="0" applyFont="1" applyBorder="1"/>
    <xf numFmtId="0" fontId="0" fillId="0" borderId="1" xfId="0" applyBorder="1"/>
    <xf numFmtId="0" fontId="9" fillId="4" borderId="0" xfId="0" applyFont="1" applyFill="1"/>
    <xf numFmtId="167" fontId="9" fillId="4" borderId="0" xfId="2" applyNumberFormat="1" applyFont="1" applyFill="1" applyBorder="1"/>
    <xf numFmtId="167" fontId="14" fillId="3" borderId="1" xfId="2" applyNumberFormat="1" applyFont="1" applyFill="1" applyBorder="1" applyAlignment="1">
      <alignment horizontal="center"/>
    </xf>
    <xf numFmtId="0" fontId="13" fillId="0" borderId="1" xfId="0" applyFont="1" applyBorder="1" applyAlignment="1">
      <alignment wrapText="1"/>
    </xf>
    <xf numFmtId="0" fontId="9" fillId="5" borderId="0" xfId="0" applyFont="1" applyFill="1"/>
    <xf numFmtId="3" fontId="9" fillId="5" borderId="0" xfId="0" applyNumberFormat="1" applyFont="1" applyFill="1"/>
    <xf numFmtId="0" fontId="9" fillId="3" borderId="0" xfId="0" applyFont="1" applyFill="1" applyAlignment="1">
      <alignment horizontal="left"/>
    </xf>
    <xf numFmtId="0" fontId="0" fillId="3" borderId="0" xfId="0" applyFill="1"/>
    <xf numFmtId="3" fontId="9" fillId="3" borderId="0" xfId="0" applyNumberFormat="1" applyFont="1" applyFill="1"/>
    <xf numFmtId="0" fontId="11" fillId="5" borderId="0" xfId="0" applyFont="1" applyFill="1"/>
    <xf numFmtId="3" fontId="11" fillId="5" borderId="0" xfId="0" applyNumberFormat="1" applyFont="1" applyFill="1"/>
    <xf numFmtId="0" fontId="11" fillId="3" borderId="0" xfId="0" applyFont="1" applyFill="1"/>
    <xf numFmtId="3" fontId="9" fillId="3" borderId="0" xfId="0" applyNumberFormat="1" applyFont="1" applyFill="1" applyAlignment="1">
      <alignment horizontal="right"/>
    </xf>
    <xf numFmtId="49" fontId="0" fillId="2" borderId="0" xfId="0" applyNumberForma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9" fontId="4" fillId="2" borderId="2" xfId="0" applyNumberFormat="1" applyFont="1" applyFill="1" applyBorder="1" applyAlignment="1">
      <alignment vertical="center"/>
    </xf>
    <xf numFmtId="0" fontId="6" fillId="2" borderId="3" xfId="0" applyFont="1" applyFill="1" applyBorder="1"/>
    <xf numFmtId="0" fontId="6" fillId="2" borderId="4" xfId="0" applyFont="1" applyFill="1" applyBorder="1"/>
    <xf numFmtId="49" fontId="6" fillId="2" borderId="5" xfId="0" applyNumberFormat="1" applyFont="1" applyFill="1" applyBorder="1" applyAlignment="1">
      <alignment vertical="center"/>
    </xf>
    <xf numFmtId="0" fontId="6" fillId="2" borderId="0" xfId="0" applyFont="1" applyFill="1"/>
    <xf numFmtId="0" fontId="6" fillId="2" borderId="6" xfId="0" applyFont="1" applyFill="1" applyBorder="1"/>
    <xf numFmtId="49" fontId="6" fillId="2" borderId="7" xfId="0" applyNumberFormat="1" applyFont="1" applyFill="1" applyBorder="1" applyAlignment="1">
      <alignment vertical="center"/>
    </xf>
    <xf numFmtId="0" fontId="6" fillId="2" borderId="8" xfId="0" applyFont="1" applyFill="1" applyBorder="1"/>
    <xf numFmtId="0" fontId="6" fillId="2" borderId="9" xfId="0" applyFont="1" applyFill="1" applyBorder="1"/>
    <xf numFmtId="0" fontId="6" fillId="2" borderId="0" xfId="0" applyFont="1" applyFill="1" applyAlignment="1">
      <alignment vertical="center"/>
    </xf>
    <xf numFmtId="49" fontId="16" fillId="5" borderId="10" xfId="0" applyNumberFormat="1" applyFont="1" applyFill="1" applyBorder="1" applyAlignment="1">
      <alignment vertical="center"/>
    </xf>
    <xf numFmtId="49" fontId="16" fillId="5" borderId="11" xfId="0" applyNumberFormat="1" applyFont="1" applyFill="1" applyBorder="1" applyAlignment="1">
      <alignment vertical="center"/>
    </xf>
    <xf numFmtId="0" fontId="17" fillId="5" borderId="12" xfId="0" applyFont="1" applyFill="1" applyBorder="1"/>
    <xf numFmtId="0" fontId="6" fillId="4" borderId="0" xfId="0" applyFont="1" applyFill="1"/>
    <xf numFmtId="49" fontId="4" fillId="6" borderId="13" xfId="0" applyNumberFormat="1" applyFont="1" applyFill="1" applyBorder="1" applyAlignment="1">
      <alignment vertical="center"/>
    </xf>
    <xf numFmtId="49" fontId="4" fillId="6" borderId="14" xfId="0" applyNumberFormat="1" applyFont="1" applyFill="1" applyBorder="1" applyAlignment="1">
      <alignment vertical="center"/>
    </xf>
    <xf numFmtId="49" fontId="6" fillId="6" borderId="15" xfId="0" applyNumberFormat="1" applyFont="1" applyFill="1" applyBorder="1"/>
    <xf numFmtId="49" fontId="4" fillId="2" borderId="16" xfId="0" applyNumberFormat="1" applyFont="1" applyFill="1" applyBorder="1" applyAlignment="1">
      <alignment vertical="center"/>
    </xf>
    <xf numFmtId="3" fontId="4" fillId="2" borderId="17" xfId="0" applyNumberFormat="1" applyFont="1" applyFill="1" applyBorder="1" applyAlignment="1">
      <alignment vertical="center"/>
    </xf>
    <xf numFmtId="9" fontId="6" fillId="2" borderId="18" xfId="0" applyNumberFormat="1" applyFont="1" applyFill="1" applyBorder="1"/>
    <xf numFmtId="168" fontId="4" fillId="2" borderId="17" xfId="0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49" fontId="4" fillId="6" borderId="19" xfId="0" applyNumberFormat="1" applyFont="1" applyFill="1" applyBorder="1" applyAlignment="1">
      <alignment vertical="center"/>
    </xf>
    <xf numFmtId="168" fontId="4" fillId="6" borderId="20" xfId="0" applyNumberFormat="1" applyFont="1" applyFill="1" applyBorder="1" applyAlignment="1">
      <alignment vertical="center"/>
    </xf>
    <xf numFmtId="9" fontId="4" fillId="6" borderId="21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6" fillId="5" borderId="10" xfId="0" applyFont="1" applyFill="1" applyBorder="1" applyAlignment="1">
      <alignment vertical="center"/>
    </xf>
    <xf numFmtId="0" fontId="16" fillId="5" borderId="11" xfId="0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49" fontId="4" fillId="6" borderId="22" xfId="0" applyNumberFormat="1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168" fontId="4" fillId="6" borderId="21" xfId="0" applyNumberFormat="1" applyFont="1" applyFill="1" applyBorder="1" applyAlignment="1">
      <alignment vertical="center"/>
    </xf>
    <xf numFmtId="49" fontId="6" fillId="2" borderId="0" xfId="0" applyNumberFormat="1" applyFont="1" applyFill="1" applyAlignment="1">
      <alignment vertical="center"/>
    </xf>
    <xf numFmtId="169" fontId="8" fillId="0" borderId="0" xfId="3" applyNumberFormat="1" applyFont="1" applyBorder="1"/>
    <xf numFmtId="167" fontId="4" fillId="2" borderId="17" xfId="0" applyNumberFormat="1" applyFont="1" applyFill="1" applyBorder="1" applyAlignment="1">
      <alignment vertical="center"/>
    </xf>
    <xf numFmtId="165" fontId="4" fillId="6" borderId="23" xfId="1" applyFont="1" applyFill="1" applyBorder="1" applyAlignment="1">
      <alignment vertical="center"/>
    </xf>
    <xf numFmtId="165" fontId="4" fillId="6" borderId="24" xfId="1" applyFont="1" applyFill="1" applyBorder="1" applyAlignment="1">
      <alignment vertical="center"/>
    </xf>
    <xf numFmtId="165" fontId="8" fillId="0" borderId="0" xfId="1" applyFont="1" applyBorder="1"/>
    <xf numFmtId="17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1" fillId="3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4">
    <cellStyle name="Millares [0]" xfId="1" builtinId="6"/>
    <cellStyle name="Moneda" xfId="2" builtinId="4"/>
    <cellStyle name="Moneda [0]" xfId="3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28575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3088295B-72C9-A590-D2E9-51B58D256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71818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110"/>
  <sheetViews>
    <sheetView tabSelected="1" topLeftCell="A51" workbookViewId="0">
      <selection activeCell="F57" sqref="F57"/>
    </sheetView>
  </sheetViews>
  <sheetFormatPr defaultColWidth="11.42578125" defaultRowHeight="15"/>
  <cols>
    <col min="1" max="1" width="4.5703125" customWidth="1"/>
    <col min="2" max="2" width="23.7109375" customWidth="1"/>
    <col min="3" max="3" width="14.28515625" bestFit="1" customWidth="1"/>
    <col min="4" max="4" width="15.5703125" bestFit="1" customWidth="1"/>
    <col min="6" max="6" width="24.42578125" bestFit="1" customWidth="1"/>
    <col min="7" max="7" width="18.28515625" bestFit="1" customWidth="1"/>
  </cols>
  <sheetData>
    <row r="9" spans="2:7">
      <c r="B9" s="1" t="s">
        <v>0</v>
      </c>
      <c r="C9" s="90" t="s">
        <v>1</v>
      </c>
      <c r="D9" s="90"/>
      <c r="E9" s="2"/>
      <c r="F9" s="1" t="s">
        <v>2</v>
      </c>
      <c r="G9" s="3">
        <v>42500</v>
      </c>
    </row>
    <row r="10" spans="2:7">
      <c r="B10" s="4" t="s">
        <v>3</v>
      </c>
      <c r="C10" s="91" t="s">
        <v>4</v>
      </c>
      <c r="D10" s="91"/>
      <c r="E10" s="2"/>
      <c r="F10" s="5" t="s">
        <v>5</v>
      </c>
      <c r="G10" s="6" t="s">
        <v>6</v>
      </c>
    </row>
    <row r="11" spans="2:7">
      <c r="B11" s="4" t="s">
        <v>7</v>
      </c>
      <c r="C11" s="91" t="s">
        <v>8</v>
      </c>
      <c r="D11" s="91"/>
      <c r="E11" s="2"/>
      <c r="F11" s="7" t="s">
        <v>9</v>
      </c>
      <c r="G11" s="8">
        <v>270</v>
      </c>
    </row>
    <row r="12" spans="2:7">
      <c r="B12" s="4" t="s">
        <v>10</v>
      </c>
      <c r="C12" s="91" t="s">
        <v>11</v>
      </c>
      <c r="D12" s="91"/>
      <c r="E12" s="2"/>
      <c r="F12" s="7" t="s">
        <v>12</v>
      </c>
      <c r="G12" s="8">
        <f>SUM(G11*G9)</f>
        <v>11475000</v>
      </c>
    </row>
    <row r="13" spans="2:7">
      <c r="B13" s="4" t="s">
        <v>13</v>
      </c>
      <c r="C13" s="92" t="s">
        <v>14</v>
      </c>
      <c r="D13" s="92"/>
      <c r="E13" s="2"/>
      <c r="F13" s="7" t="s">
        <v>15</v>
      </c>
      <c r="G13" s="8" t="s">
        <v>16</v>
      </c>
    </row>
    <row r="14" spans="2:7">
      <c r="B14" s="9" t="s">
        <v>17</v>
      </c>
      <c r="C14" s="91" t="s">
        <v>18</v>
      </c>
      <c r="D14" s="91"/>
      <c r="E14" s="2"/>
      <c r="F14" s="7" t="s">
        <v>19</v>
      </c>
      <c r="G14" s="8" t="s">
        <v>20</v>
      </c>
    </row>
    <row r="15" spans="2:7">
      <c r="B15" s="9" t="s">
        <v>21</v>
      </c>
      <c r="C15" s="87">
        <v>44713</v>
      </c>
      <c r="D15" s="88"/>
      <c r="E15" s="2"/>
      <c r="F15" s="7" t="s">
        <v>22</v>
      </c>
      <c r="G15" s="8" t="s">
        <v>23</v>
      </c>
    </row>
    <row r="16" spans="2:7">
      <c r="B16" s="10"/>
      <c r="C16" s="2"/>
      <c r="D16" s="2"/>
      <c r="E16" s="2"/>
      <c r="F16" s="11"/>
      <c r="G16" s="11"/>
    </row>
    <row r="17" spans="2:10">
      <c r="B17" s="89" t="s">
        <v>24</v>
      </c>
      <c r="C17" s="89"/>
      <c r="D17" s="89"/>
      <c r="E17" s="89"/>
      <c r="F17" s="89"/>
      <c r="G17" s="89"/>
    </row>
    <row r="18" spans="2:10">
      <c r="B18" s="12"/>
      <c r="C18" s="10"/>
      <c r="D18" s="10"/>
      <c r="E18" s="10"/>
      <c r="F18" s="13"/>
      <c r="G18" s="13"/>
    </row>
    <row r="19" spans="2:10">
      <c r="B19" s="14" t="s">
        <v>25</v>
      </c>
      <c r="C19" s="2"/>
      <c r="D19" s="2"/>
      <c r="E19" s="2"/>
      <c r="F19" s="11"/>
      <c r="G19" s="11"/>
    </row>
    <row r="20" spans="2:10">
      <c r="B20" s="15" t="s">
        <v>26</v>
      </c>
      <c r="C20" s="15" t="s">
        <v>27</v>
      </c>
      <c r="D20" s="15" t="s">
        <v>28</v>
      </c>
      <c r="E20" s="15" t="s">
        <v>29</v>
      </c>
      <c r="F20" s="16" t="s">
        <v>30</v>
      </c>
      <c r="G20" s="17" t="s">
        <v>31</v>
      </c>
    </row>
    <row r="21" spans="2:10">
      <c r="B21" s="5" t="s">
        <v>32</v>
      </c>
      <c r="C21" s="18" t="s">
        <v>33</v>
      </c>
      <c r="D21" s="18">
        <v>6</v>
      </c>
      <c r="E21" s="18" t="s">
        <v>34</v>
      </c>
      <c r="F21" s="19">
        <v>30000</v>
      </c>
      <c r="G21" s="19">
        <f t="shared" ref="G21:G26" si="0">D21*F21</f>
        <v>180000</v>
      </c>
      <c r="J21" s="86"/>
    </row>
    <row r="22" spans="2:10">
      <c r="B22" s="20" t="s">
        <v>35</v>
      </c>
      <c r="C22" s="18" t="s">
        <v>33</v>
      </c>
      <c r="D22" s="18">
        <v>6</v>
      </c>
      <c r="E22" s="18" t="s">
        <v>36</v>
      </c>
      <c r="F22" s="19">
        <v>30000</v>
      </c>
      <c r="G22" s="19">
        <f t="shared" si="0"/>
        <v>180000</v>
      </c>
    </row>
    <row r="23" spans="2:10">
      <c r="B23" s="20" t="s">
        <v>37</v>
      </c>
      <c r="C23" s="18" t="s">
        <v>33</v>
      </c>
      <c r="D23" s="18">
        <v>12</v>
      </c>
      <c r="E23" s="18" t="s">
        <v>38</v>
      </c>
      <c r="F23" s="19">
        <v>30000</v>
      </c>
      <c r="G23" s="19">
        <f t="shared" si="0"/>
        <v>360000</v>
      </c>
    </row>
    <row r="24" spans="2:10">
      <c r="B24" s="20" t="s">
        <v>39</v>
      </c>
      <c r="C24" s="18" t="s">
        <v>33</v>
      </c>
      <c r="D24" s="18">
        <v>6</v>
      </c>
      <c r="E24" s="18" t="s">
        <v>40</v>
      </c>
      <c r="F24" s="19">
        <v>30000</v>
      </c>
      <c r="G24" s="19">
        <f t="shared" si="0"/>
        <v>180000</v>
      </c>
    </row>
    <row r="25" spans="2:10">
      <c r="B25" s="20" t="s">
        <v>41</v>
      </c>
      <c r="C25" s="18" t="s">
        <v>33</v>
      </c>
      <c r="D25" s="18">
        <v>6</v>
      </c>
      <c r="E25" s="18" t="s">
        <v>40</v>
      </c>
      <c r="F25" s="19">
        <v>30000</v>
      </c>
      <c r="G25" s="19">
        <f t="shared" si="0"/>
        <v>180000</v>
      </c>
    </row>
    <row r="26" spans="2:10">
      <c r="B26" s="20" t="s">
        <v>42</v>
      </c>
      <c r="C26" s="18" t="s">
        <v>33</v>
      </c>
      <c r="D26" s="18">
        <v>20</v>
      </c>
      <c r="E26" s="18" t="s">
        <v>43</v>
      </c>
      <c r="F26" s="19">
        <v>30000</v>
      </c>
      <c r="G26" s="19">
        <f t="shared" si="0"/>
        <v>600000</v>
      </c>
    </row>
    <row r="27" spans="2:10">
      <c r="B27" s="21" t="s">
        <v>44</v>
      </c>
      <c r="C27" s="22"/>
      <c r="D27" s="22"/>
      <c r="E27" s="22"/>
      <c r="F27" s="23"/>
      <c r="G27" s="24">
        <f>SUM(G21:G26)</f>
        <v>1680000</v>
      </c>
    </row>
    <row r="28" spans="2:10">
      <c r="C28" s="2"/>
      <c r="D28" s="2"/>
      <c r="E28" s="2"/>
      <c r="F28" s="11"/>
      <c r="G28" s="11"/>
    </row>
    <row r="29" spans="2:10">
      <c r="B29" s="14" t="s">
        <v>45</v>
      </c>
      <c r="C29" s="2"/>
      <c r="D29" s="2"/>
      <c r="E29" s="2"/>
      <c r="F29" s="11"/>
      <c r="G29" s="11"/>
    </row>
    <row r="30" spans="2:10">
      <c r="B30" s="15" t="s">
        <v>26</v>
      </c>
      <c r="C30" s="15" t="s">
        <v>27</v>
      </c>
      <c r="D30" s="15" t="s">
        <v>28</v>
      </c>
      <c r="E30" s="15" t="s">
        <v>29</v>
      </c>
      <c r="F30" s="16" t="s">
        <v>30</v>
      </c>
      <c r="G30" s="17" t="s">
        <v>31</v>
      </c>
    </row>
    <row r="31" spans="2:10">
      <c r="B31" s="20"/>
      <c r="C31" s="25"/>
      <c r="D31" s="25"/>
      <c r="E31" s="25"/>
      <c r="F31" s="19"/>
      <c r="G31" s="19"/>
    </row>
    <row r="32" spans="2:10">
      <c r="B32" s="21" t="s">
        <v>46</v>
      </c>
      <c r="C32" s="22"/>
      <c r="D32" s="22"/>
      <c r="E32" s="22"/>
      <c r="F32" s="23"/>
      <c r="G32" s="26"/>
    </row>
    <row r="33" spans="2:10">
      <c r="B33" s="2"/>
      <c r="C33" s="2"/>
      <c r="D33" s="2"/>
      <c r="E33" s="2"/>
      <c r="F33" s="11"/>
      <c r="G33" s="11"/>
    </row>
    <row r="34" spans="2:10">
      <c r="B34" s="14" t="s">
        <v>47</v>
      </c>
      <c r="C34" s="2"/>
      <c r="D34" s="2"/>
      <c r="E34" s="2"/>
      <c r="F34" s="11"/>
      <c r="G34" s="11"/>
    </row>
    <row r="35" spans="2:10">
      <c r="B35" s="15" t="s">
        <v>26</v>
      </c>
      <c r="C35" s="15" t="s">
        <v>27</v>
      </c>
      <c r="D35" s="15" t="s">
        <v>48</v>
      </c>
      <c r="E35" s="15" t="s">
        <v>29</v>
      </c>
      <c r="F35" s="16" t="s">
        <v>30</v>
      </c>
      <c r="G35" s="17" t="s">
        <v>31</v>
      </c>
    </row>
    <row r="36" spans="2:10">
      <c r="B36" s="20" t="s">
        <v>49</v>
      </c>
      <c r="C36" s="27" t="s">
        <v>50</v>
      </c>
      <c r="D36" s="27">
        <v>6.25E-2</v>
      </c>
      <c r="E36" s="28" t="s">
        <v>51</v>
      </c>
      <c r="F36" s="29">
        <v>200000</v>
      </c>
      <c r="G36" s="29">
        <f>F36*D36</f>
        <v>12500</v>
      </c>
      <c r="I36" s="82"/>
    </row>
    <row r="37" spans="2:10">
      <c r="B37" s="20" t="s">
        <v>52</v>
      </c>
      <c r="C37" s="27" t="s">
        <v>50</v>
      </c>
      <c r="D37" s="27">
        <v>0.05</v>
      </c>
      <c r="E37" s="28"/>
      <c r="F37" s="29">
        <v>200000</v>
      </c>
      <c r="G37" s="29">
        <f>F37*D37</f>
        <v>10000</v>
      </c>
      <c r="I37" s="82"/>
    </row>
    <row r="38" spans="2:10">
      <c r="B38" s="20" t="s">
        <v>53</v>
      </c>
      <c r="C38" s="27" t="s">
        <v>50</v>
      </c>
      <c r="D38" s="27">
        <v>0.108</v>
      </c>
      <c r="E38" s="28"/>
      <c r="F38" s="29">
        <v>200000</v>
      </c>
      <c r="G38" s="29">
        <f>F38*D38</f>
        <v>21600</v>
      </c>
      <c r="I38" s="82"/>
      <c r="J38" s="86"/>
    </row>
    <row r="39" spans="2:10">
      <c r="B39" s="20" t="s">
        <v>54</v>
      </c>
      <c r="C39" s="27" t="s">
        <v>50</v>
      </c>
      <c r="D39" s="27">
        <v>0.05</v>
      </c>
      <c r="E39" s="28"/>
      <c r="F39" s="29">
        <v>200000</v>
      </c>
      <c r="G39" s="29">
        <f>F39*D39</f>
        <v>10000</v>
      </c>
      <c r="I39" s="82"/>
    </row>
    <row r="40" spans="2:10">
      <c r="B40" s="20" t="s">
        <v>55</v>
      </c>
      <c r="C40" s="27" t="s">
        <v>50</v>
      </c>
      <c r="D40" s="27">
        <v>7.4999999999999997E-2</v>
      </c>
      <c r="E40" s="28" t="s">
        <v>51</v>
      </c>
      <c r="F40" s="29">
        <v>200000</v>
      </c>
      <c r="G40" s="29">
        <f>F40*D40</f>
        <v>15000</v>
      </c>
      <c r="I40" s="82"/>
    </row>
    <row r="41" spans="2:10">
      <c r="B41" s="21" t="s">
        <v>56</v>
      </c>
      <c r="C41" s="22"/>
      <c r="D41" s="22"/>
      <c r="E41" s="22"/>
      <c r="F41" s="23"/>
      <c r="G41" s="24">
        <f>SUM(G36:G40)</f>
        <v>69100</v>
      </c>
    </row>
    <row r="42" spans="2:10">
      <c r="B42" s="2"/>
      <c r="C42" s="2"/>
      <c r="D42" s="2"/>
      <c r="E42" s="2"/>
      <c r="F42" s="11"/>
      <c r="G42" s="11"/>
    </row>
    <row r="43" spans="2:10">
      <c r="B43" s="14" t="s">
        <v>57</v>
      </c>
      <c r="C43" s="2"/>
      <c r="D43" s="2"/>
      <c r="E43" s="2"/>
      <c r="F43" s="11"/>
      <c r="G43" s="11"/>
    </row>
    <row r="44" spans="2:10">
      <c r="B44" s="15" t="s">
        <v>57</v>
      </c>
      <c r="C44" s="30" t="s">
        <v>58</v>
      </c>
      <c r="D44" s="30" t="s">
        <v>59</v>
      </c>
      <c r="E44" s="15" t="s">
        <v>29</v>
      </c>
      <c r="F44" s="17" t="s">
        <v>30</v>
      </c>
      <c r="G44" s="17" t="s">
        <v>60</v>
      </c>
    </row>
    <row r="45" spans="2:10">
      <c r="B45" s="31" t="s">
        <v>61</v>
      </c>
      <c r="C45" s="25" t="s">
        <v>62</v>
      </c>
      <c r="D45" s="25">
        <v>12</v>
      </c>
      <c r="E45" s="25" t="s">
        <v>63</v>
      </c>
      <c r="F45" s="19">
        <v>68000</v>
      </c>
      <c r="G45" s="19">
        <f>D45*F45</f>
        <v>816000</v>
      </c>
    </row>
    <row r="46" spans="2:10">
      <c r="B46" s="31" t="s">
        <v>64</v>
      </c>
      <c r="C46" s="25"/>
      <c r="D46" s="25"/>
      <c r="E46" s="25"/>
      <c r="F46" s="19"/>
      <c r="G46" s="19"/>
    </row>
    <row r="47" spans="2:10">
      <c r="B47" s="20" t="s">
        <v>65</v>
      </c>
      <c r="C47" s="25" t="s">
        <v>66</v>
      </c>
      <c r="D47" s="25">
        <v>100</v>
      </c>
      <c r="E47" s="25" t="s">
        <v>34</v>
      </c>
      <c r="F47" s="19">
        <v>2800</v>
      </c>
      <c r="G47" s="19">
        <f t="shared" ref="G47:G53" si="1">D47*F47</f>
        <v>280000</v>
      </c>
    </row>
    <row r="48" spans="2:10">
      <c r="B48" s="20" t="s">
        <v>67</v>
      </c>
      <c r="C48" s="25" t="s">
        <v>66</v>
      </c>
      <c r="D48" s="25">
        <f>100/25</f>
        <v>4</v>
      </c>
      <c r="E48" s="27" t="s">
        <v>68</v>
      </c>
      <c r="F48" s="19">
        <v>26400</v>
      </c>
      <c r="G48" s="19">
        <f t="shared" si="1"/>
        <v>105600</v>
      </c>
    </row>
    <row r="49" spans="2:7">
      <c r="B49" s="20" t="s">
        <v>69</v>
      </c>
      <c r="C49" s="25" t="s">
        <v>66</v>
      </c>
      <c r="D49" s="25">
        <v>100</v>
      </c>
      <c r="E49" s="25" t="s">
        <v>70</v>
      </c>
      <c r="F49" s="19">
        <v>2620</v>
      </c>
      <c r="G49" s="19">
        <f t="shared" si="1"/>
        <v>262000</v>
      </c>
    </row>
    <row r="50" spans="2:7">
      <c r="B50" s="20" t="s">
        <v>71</v>
      </c>
      <c r="C50" s="25" t="s">
        <v>66</v>
      </c>
      <c r="D50" s="25">
        <v>50</v>
      </c>
      <c r="E50" s="25" t="s">
        <v>72</v>
      </c>
      <c r="F50" s="19">
        <v>2620</v>
      </c>
      <c r="G50" s="19">
        <f t="shared" si="1"/>
        <v>131000</v>
      </c>
    </row>
    <row r="51" spans="2:7">
      <c r="B51" s="20" t="s">
        <v>73</v>
      </c>
      <c r="C51" s="25" t="s">
        <v>66</v>
      </c>
      <c r="D51" s="25">
        <v>200</v>
      </c>
      <c r="E51" s="25" t="s">
        <v>74</v>
      </c>
      <c r="F51" s="19">
        <v>2194</v>
      </c>
      <c r="G51" s="19">
        <f t="shared" si="1"/>
        <v>438800</v>
      </c>
    </row>
    <row r="52" spans="2:7">
      <c r="B52" s="31" t="s">
        <v>75</v>
      </c>
      <c r="C52" s="25"/>
      <c r="D52" s="25"/>
      <c r="E52" s="25"/>
      <c r="F52" s="19"/>
      <c r="G52" s="19"/>
    </row>
    <row r="53" spans="2:7">
      <c r="B53" s="20" t="s">
        <v>76</v>
      </c>
      <c r="C53" s="25" t="s">
        <v>66</v>
      </c>
      <c r="D53" s="25">
        <v>0.5</v>
      </c>
      <c r="E53" s="25" t="s">
        <v>70</v>
      </c>
      <c r="F53" s="19">
        <v>48350</v>
      </c>
      <c r="G53" s="19">
        <f t="shared" si="1"/>
        <v>24175</v>
      </c>
    </row>
    <row r="54" spans="2:7">
      <c r="B54" s="20" t="s">
        <v>77</v>
      </c>
      <c r="C54" s="25" t="s">
        <v>78</v>
      </c>
      <c r="D54" s="25">
        <v>4</v>
      </c>
      <c r="E54" s="25" t="s">
        <v>79</v>
      </c>
      <c r="F54" s="19">
        <v>9240</v>
      </c>
      <c r="G54" s="19">
        <f>D54*F54</f>
        <v>36960</v>
      </c>
    </row>
    <row r="55" spans="2:7">
      <c r="B55" s="31" t="s">
        <v>80</v>
      </c>
      <c r="C55" s="32"/>
      <c r="D55" s="32"/>
      <c r="E55" s="32"/>
      <c r="F55" s="32"/>
      <c r="G55" s="32"/>
    </row>
    <row r="56" spans="2:7">
      <c r="B56" s="20" t="s">
        <v>81</v>
      </c>
      <c r="C56" s="25" t="s">
        <v>82</v>
      </c>
      <c r="D56" s="25">
        <v>0.5</v>
      </c>
      <c r="E56" s="25" t="s">
        <v>83</v>
      </c>
      <c r="F56" s="19">
        <v>49220</v>
      </c>
      <c r="G56" s="19">
        <f>D56*F56</f>
        <v>24610</v>
      </c>
    </row>
    <row r="57" spans="2:7">
      <c r="B57" s="20" t="s">
        <v>84</v>
      </c>
      <c r="C57" s="25" t="s">
        <v>82</v>
      </c>
      <c r="D57" s="25">
        <v>0.5</v>
      </c>
      <c r="E57" s="25" t="s">
        <v>83</v>
      </c>
      <c r="F57" s="19">
        <v>49320</v>
      </c>
      <c r="G57" s="19">
        <f>D57*F57</f>
        <v>24660</v>
      </c>
    </row>
    <row r="58" spans="2:7">
      <c r="B58" s="21" t="s">
        <v>85</v>
      </c>
      <c r="C58" s="22"/>
      <c r="D58" s="22"/>
      <c r="E58" s="22"/>
      <c r="F58" s="23"/>
      <c r="G58" s="24">
        <f>SUM(G45:G57)</f>
        <v>2143805</v>
      </c>
    </row>
    <row r="59" spans="2:7">
      <c r="B59" s="33"/>
      <c r="C59" s="2"/>
      <c r="D59" s="2"/>
      <c r="E59" s="2"/>
      <c r="F59" s="11"/>
      <c r="G59" s="34"/>
    </row>
    <row r="60" spans="2:7">
      <c r="B60" s="14" t="s">
        <v>86</v>
      </c>
      <c r="C60" s="2"/>
      <c r="D60" s="2"/>
      <c r="E60" s="2"/>
      <c r="F60" s="11"/>
      <c r="G60" s="11"/>
    </row>
    <row r="61" spans="2:7">
      <c r="B61" s="15" t="s">
        <v>87</v>
      </c>
      <c r="C61" s="15" t="s">
        <v>58</v>
      </c>
      <c r="D61" s="15" t="s">
        <v>59</v>
      </c>
      <c r="E61" s="15" t="s">
        <v>29</v>
      </c>
      <c r="F61" s="35" t="s">
        <v>30</v>
      </c>
      <c r="G61" s="17" t="s">
        <v>60</v>
      </c>
    </row>
    <row r="62" spans="2:7">
      <c r="B62" s="36" t="s">
        <v>88</v>
      </c>
      <c r="C62" s="25" t="s">
        <v>89</v>
      </c>
      <c r="D62" s="25">
        <v>440</v>
      </c>
      <c r="E62" s="25" t="s">
        <v>90</v>
      </c>
      <c r="F62" s="19">
        <v>144</v>
      </c>
      <c r="G62" s="19">
        <f>F62*D62</f>
        <v>63360</v>
      </c>
    </row>
    <row r="63" spans="2:7">
      <c r="B63" s="32" t="s">
        <v>91</v>
      </c>
      <c r="C63" s="25" t="s">
        <v>78</v>
      </c>
      <c r="D63" s="25">
        <v>5</v>
      </c>
      <c r="E63" s="25" t="s">
        <v>90</v>
      </c>
      <c r="F63" s="19">
        <v>4375</v>
      </c>
      <c r="G63" s="19">
        <f>F63*D63</f>
        <v>21875</v>
      </c>
    </row>
    <row r="64" spans="2:7">
      <c r="B64" s="21" t="s">
        <v>92</v>
      </c>
      <c r="C64" s="22"/>
      <c r="D64" s="22"/>
      <c r="E64" s="22"/>
      <c r="F64" s="23"/>
      <c r="G64" s="24">
        <f>SUM(G62:G63)</f>
        <v>85235</v>
      </c>
    </row>
    <row r="65" spans="2:7">
      <c r="B65" s="2"/>
      <c r="C65" s="2"/>
      <c r="D65" s="2"/>
      <c r="E65" s="2"/>
      <c r="F65" s="11"/>
      <c r="G65" s="11"/>
    </row>
    <row r="66" spans="2:7">
      <c r="B66" s="37" t="s">
        <v>93</v>
      </c>
      <c r="C66" s="37"/>
      <c r="D66" s="37"/>
      <c r="E66" s="37"/>
      <c r="F66" s="37"/>
      <c r="G66" s="38">
        <f>SUM(G27+G32+G41+G58+G64)</f>
        <v>3978140</v>
      </c>
    </row>
    <row r="67" spans="2:7">
      <c r="B67" s="39" t="s">
        <v>94</v>
      </c>
      <c r="C67" s="40"/>
      <c r="D67" s="40"/>
      <c r="E67" s="40"/>
      <c r="F67" s="40"/>
      <c r="G67" s="41">
        <f>SUM(G66*5/100)</f>
        <v>198907</v>
      </c>
    </row>
    <row r="68" spans="2:7">
      <c r="B68" s="42" t="s">
        <v>95</v>
      </c>
      <c r="C68" s="42"/>
      <c r="D68" s="42"/>
      <c r="E68" s="42"/>
      <c r="F68" s="42"/>
      <c r="G68" s="43">
        <f>SUM(G66:G67)</f>
        <v>4177047</v>
      </c>
    </row>
    <row r="69" spans="2:7">
      <c r="B69" s="44" t="s">
        <v>96</v>
      </c>
      <c r="C69" s="44"/>
      <c r="D69" s="44"/>
      <c r="E69" s="44"/>
      <c r="F69" s="44"/>
      <c r="G69" s="45">
        <f>SUM(G12*1)</f>
        <v>11475000</v>
      </c>
    </row>
    <row r="70" spans="2:7">
      <c r="B70" s="42" t="s">
        <v>97</v>
      </c>
      <c r="C70" s="37"/>
      <c r="D70" s="37"/>
      <c r="E70" s="37"/>
      <c r="F70" s="37"/>
      <c r="G70" s="38">
        <f>SUM(G69-G68)</f>
        <v>7297953</v>
      </c>
    </row>
    <row r="71" spans="2:7">
      <c r="B71" s="46" t="s">
        <v>98</v>
      </c>
      <c r="C71" s="47"/>
      <c r="D71" s="47"/>
      <c r="E71" s="47"/>
      <c r="F71" s="47"/>
      <c r="G71" s="2"/>
    </row>
    <row r="72" spans="2:7" ht="15.75" thickBot="1">
      <c r="B72" s="48"/>
      <c r="C72" s="47"/>
      <c r="D72" s="47"/>
      <c r="E72" s="47"/>
      <c r="F72" s="47"/>
      <c r="G72" s="2"/>
    </row>
    <row r="73" spans="2:7">
      <c r="B73" s="49" t="s">
        <v>99</v>
      </c>
      <c r="C73" s="50"/>
      <c r="D73" s="50"/>
      <c r="E73" s="50"/>
      <c r="F73" s="51"/>
      <c r="G73" s="2"/>
    </row>
    <row r="74" spans="2:7">
      <c r="B74" s="52" t="s">
        <v>100</v>
      </c>
      <c r="C74" s="53"/>
      <c r="D74" s="53"/>
      <c r="E74" s="53"/>
      <c r="F74" s="54"/>
      <c r="G74" s="2"/>
    </row>
    <row r="75" spans="2:7">
      <c r="B75" s="52" t="s">
        <v>101</v>
      </c>
      <c r="C75" s="53"/>
      <c r="D75" s="53"/>
      <c r="E75" s="53"/>
      <c r="F75" s="54"/>
      <c r="G75" s="2"/>
    </row>
    <row r="76" spans="2:7">
      <c r="B76" s="52" t="s">
        <v>102</v>
      </c>
      <c r="C76" s="53"/>
      <c r="D76" s="53"/>
      <c r="E76" s="53"/>
      <c r="F76" s="54"/>
      <c r="G76" s="2"/>
    </row>
    <row r="77" spans="2:7">
      <c r="B77" s="52" t="s">
        <v>103</v>
      </c>
      <c r="C77" s="53"/>
      <c r="D77" s="53"/>
      <c r="E77" s="53"/>
      <c r="F77" s="54"/>
      <c r="G77" s="2"/>
    </row>
    <row r="78" spans="2:7">
      <c r="B78" s="52" t="s">
        <v>104</v>
      </c>
      <c r="C78" s="53"/>
      <c r="D78" s="53"/>
      <c r="E78" s="53"/>
      <c r="F78" s="54"/>
      <c r="G78" s="2"/>
    </row>
    <row r="79" spans="2:7" ht="15.75" thickBot="1">
      <c r="B79" s="55" t="s">
        <v>105</v>
      </c>
      <c r="C79" s="56"/>
      <c r="D79" s="56"/>
      <c r="E79" s="56"/>
      <c r="F79" s="57"/>
      <c r="G79" s="2"/>
    </row>
    <row r="80" spans="2:7" ht="15.75" thickBot="1">
      <c r="B80" s="58"/>
      <c r="C80" s="53"/>
      <c r="D80" s="53"/>
      <c r="E80" s="53"/>
      <c r="F80" s="53"/>
      <c r="G80" s="2"/>
    </row>
    <row r="81" spans="2:7" ht="15.75" thickBot="1">
      <c r="B81" s="59" t="s">
        <v>106</v>
      </c>
      <c r="C81" s="60"/>
      <c r="D81" s="61"/>
      <c r="E81" s="62"/>
      <c r="F81" s="62"/>
      <c r="G81" s="2"/>
    </row>
    <row r="82" spans="2:7">
      <c r="B82" s="63" t="s">
        <v>107</v>
      </c>
      <c r="C82" s="64" t="s">
        <v>108</v>
      </c>
      <c r="D82" s="65" t="s">
        <v>109</v>
      </c>
      <c r="E82" s="62"/>
      <c r="F82" s="62"/>
      <c r="G82" s="2"/>
    </row>
    <row r="83" spans="2:7">
      <c r="B83" s="66" t="s">
        <v>110</v>
      </c>
      <c r="C83" s="67">
        <f>G27</f>
        <v>1680000</v>
      </c>
      <c r="D83" s="68">
        <f>(C83/C89)</f>
        <v>0.402198012136325</v>
      </c>
      <c r="E83" s="62"/>
      <c r="F83" s="62"/>
      <c r="G83" s="2"/>
    </row>
    <row r="84" spans="2:7">
      <c r="B84" s="66" t="s">
        <v>111</v>
      </c>
      <c r="C84" s="83">
        <f>G32</f>
        <v>0</v>
      </c>
      <c r="D84" s="68">
        <v>0</v>
      </c>
      <c r="E84" s="62"/>
      <c r="F84" s="62"/>
      <c r="G84" s="2"/>
    </row>
    <row r="85" spans="2:7">
      <c r="B85" s="66" t="s">
        <v>112</v>
      </c>
      <c r="C85" s="67">
        <f>G41</f>
        <v>69100</v>
      </c>
      <c r="D85" s="68">
        <f>(C85/C89)</f>
        <v>1.6542787284892894E-2</v>
      </c>
      <c r="E85" s="62"/>
      <c r="F85" s="62"/>
      <c r="G85" s="2"/>
    </row>
    <row r="86" spans="2:7">
      <c r="B86" s="66" t="s">
        <v>113</v>
      </c>
      <c r="C86" s="67">
        <f>G58</f>
        <v>2143805</v>
      </c>
      <c r="D86" s="68">
        <f>(C86/C89)</f>
        <v>0.51323458893328233</v>
      </c>
      <c r="E86" s="62"/>
      <c r="F86" s="62"/>
      <c r="G86" s="2"/>
    </row>
    <row r="87" spans="2:7">
      <c r="B87" s="66" t="s">
        <v>114</v>
      </c>
      <c r="C87" s="69">
        <f>G64</f>
        <v>85235</v>
      </c>
      <c r="D87" s="68">
        <f>(C87/C89)</f>
        <v>2.0405564026452182E-2</v>
      </c>
      <c r="E87" s="70"/>
      <c r="F87" s="70"/>
      <c r="G87" s="2"/>
    </row>
    <row r="88" spans="2:7">
      <c r="B88" s="66" t="s">
        <v>115</v>
      </c>
      <c r="C88" s="69">
        <f>G67</f>
        <v>198907</v>
      </c>
      <c r="D88" s="68">
        <f>(C88/C89)</f>
        <v>4.7619047619047616E-2</v>
      </c>
      <c r="E88" s="70"/>
      <c r="F88" s="70"/>
      <c r="G88" s="2"/>
    </row>
    <row r="89" spans="2:7" ht="15.75" thickBot="1">
      <c r="B89" s="71" t="s">
        <v>116</v>
      </c>
      <c r="C89" s="72">
        <f>SUM(C83:C88)</f>
        <v>4177047</v>
      </c>
      <c r="D89" s="73">
        <f>SUM(D83:D88)</f>
        <v>1</v>
      </c>
      <c r="E89" s="70"/>
      <c r="F89" s="70"/>
      <c r="G89" s="2"/>
    </row>
    <row r="90" spans="2:7">
      <c r="B90" s="48"/>
      <c r="C90" s="47"/>
      <c r="D90" s="47"/>
      <c r="E90" s="47"/>
      <c r="F90" s="47"/>
      <c r="G90" s="2"/>
    </row>
    <row r="91" spans="2:7" ht="15.75" thickBot="1">
      <c r="B91" s="74"/>
      <c r="C91" s="47"/>
      <c r="D91" s="47"/>
      <c r="E91" s="47"/>
      <c r="F91" s="47"/>
      <c r="G91" s="2"/>
    </row>
    <row r="92" spans="2:7" ht="15.75" thickBot="1">
      <c r="B92" s="75"/>
      <c r="C92" s="60" t="s">
        <v>117</v>
      </c>
      <c r="D92" s="76"/>
      <c r="E92" s="77"/>
      <c r="F92" s="70"/>
      <c r="G92" s="2"/>
    </row>
    <row r="93" spans="2:7">
      <c r="B93" s="78" t="s">
        <v>118</v>
      </c>
      <c r="C93" s="84">
        <v>35000</v>
      </c>
      <c r="D93" s="84">
        <v>38000</v>
      </c>
      <c r="E93" s="85">
        <v>40000</v>
      </c>
      <c r="F93" s="79"/>
      <c r="G93" s="2"/>
    </row>
    <row r="94" spans="2:7" ht="15.75" thickBot="1">
      <c r="B94" s="71" t="s">
        <v>119</v>
      </c>
      <c r="C94" s="72">
        <f>(G68/C93)</f>
        <v>119.3442</v>
      </c>
      <c r="D94" s="72">
        <f>(G68/D93)</f>
        <v>109.92228947368422</v>
      </c>
      <c r="E94" s="80">
        <f>(G68/E93)</f>
        <v>104.426175</v>
      </c>
      <c r="F94" s="79"/>
      <c r="G94" s="2"/>
    </row>
    <row r="95" spans="2:7">
      <c r="B95" s="81" t="s">
        <v>120</v>
      </c>
      <c r="C95" s="53"/>
      <c r="D95" s="53"/>
      <c r="E95" s="53"/>
      <c r="F95" s="53"/>
      <c r="G95" s="2"/>
    </row>
    <row r="96" spans="2:7">
      <c r="B96" s="2"/>
      <c r="C96" s="2"/>
      <c r="D96" s="2"/>
      <c r="E96" s="2"/>
      <c r="F96" s="2"/>
      <c r="G96" s="2"/>
    </row>
    <row r="97" spans="2:7">
      <c r="B97" s="2"/>
      <c r="C97" s="2"/>
      <c r="D97" s="2"/>
      <c r="E97" s="2"/>
      <c r="F97" s="2"/>
      <c r="G97" s="2"/>
    </row>
    <row r="98" spans="2:7">
      <c r="B98" s="2"/>
      <c r="C98" s="2"/>
      <c r="D98" s="2"/>
      <c r="E98" s="2"/>
      <c r="F98" s="2"/>
      <c r="G98" s="2"/>
    </row>
    <row r="99" spans="2:7">
      <c r="B99" s="2"/>
      <c r="C99" s="2"/>
      <c r="D99" s="2"/>
      <c r="E99" s="2"/>
      <c r="F99" s="2"/>
      <c r="G99" s="2"/>
    </row>
    <row r="100" spans="2:7">
      <c r="B100" s="2"/>
      <c r="C100" s="2"/>
      <c r="D100" s="2"/>
      <c r="E100" s="2"/>
      <c r="F100" s="2"/>
      <c r="G100" s="2"/>
    </row>
    <row r="101" spans="2:7">
      <c r="B101" s="2"/>
      <c r="C101" s="2"/>
      <c r="D101" s="2"/>
      <c r="E101" s="2"/>
      <c r="F101" s="2"/>
      <c r="G101" s="2"/>
    </row>
    <row r="102" spans="2:7">
      <c r="B102" s="2"/>
      <c r="C102" s="2"/>
      <c r="D102" s="2"/>
      <c r="E102" s="2"/>
      <c r="F102" s="2"/>
      <c r="G102" s="2"/>
    </row>
    <row r="103" spans="2:7">
      <c r="B103" s="2"/>
      <c r="C103" s="2"/>
      <c r="D103" s="2"/>
      <c r="E103" s="2"/>
      <c r="F103" s="2"/>
      <c r="G103" s="2"/>
    </row>
    <row r="104" spans="2:7">
      <c r="B104" s="2"/>
      <c r="C104" s="2"/>
      <c r="D104" s="2"/>
      <c r="E104" s="2"/>
      <c r="F104" s="2"/>
      <c r="G104" s="2"/>
    </row>
    <row r="105" spans="2:7">
      <c r="B105" s="2"/>
      <c r="C105" s="2"/>
      <c r="D105" s="2"/>
      <c r="E105" s="2"/>
      <c r="F105" s="2"/>
      <c r="G105" s="2"/>
    </row>
    <row r="106" spans="2:7">
      <c r="B106" s="2"/>
      <c r="C106" s="2"/>
      <c r="D106" s="2"/>
      <c r="E106" s="2"/>
      <c r="F106" s="2"/>
      <c r="G106" s="2"/>
    </row>
    <row r="107" spans="2:7">
      <c r="B107" s="2"/>
      <c r="C107" s="2"/>
      <c r="D107" s="2"/>
      <c r="E107" s="2"/>
      <c r="F107" s="2"/>
      <c r="G107" s="2"/>
    </row>
    <row r="108" spans="2:7">
      <c r="B108" s="2"/>
      <c r="C108" s="2"/>
      <c r="D108" s="2"/>
      <c r="E108" s="2"/>
      <c r="F108" s="2"/>
      <c r="G108" s="2"/>
    </row>
    <row r="109" spans="2:7">
      <c r="B109" s="2"/>
      <c r="C109" s="2"/>
      <c r="D109" s="2"/>
      <c r="E109" s="2"/>
      <c r="F109" s="2"/>
      <c r="G109" s="2"/>
    </row>
    <row r="110" spans="2:7">
      <c r="B110" s="2"/>
      <c r="C110" s="2"/>
      <c r="D110" s="2"/>
      <c r="E110" s="2"/>
      <c r="F110" s="2"/>
      <c r="G110" s="2"/>
    </row>
  </sheetData>
  <mergeCells count="8">
    <mergeCell ref="C15:D15"/>
    <mergeCell ref="B17:G17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35D726-0B22-49FC-83B5-17270240F254}"/>
</file>

<file path=customXml/itemProps2.xml><?xml version="1.0" encoding="utf-8"?>
<ds:datastoreItem xmlns:ds="http://schemas.openxmlformats.org/officeDocument/2006/customXml" ds:itemID="{2D526C38-7FCB-4EBB-9B25-558907FD05CB}"/>
</file>

<file path=customXml/itemProps3.xml><?xml version="1.0" encoding="utf-8"?>
<ds:datastoreItem xmlns:ds="http://schemas.openxmlformats.org/officeDocument/2006/customXml" ds:itemID="{B3BEAAD6-1496-459F-889B-B7A39EEC8B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MARCELA PAZ GONZALEZ DOSSETTO</dc:creator>
  <cp:keywords/>
  <dc:description/>
  <cp:lastModifiedBy>Balcazar Escudero Juan Rodrigo</cp:lastModifiedBy>
  <cp:revision/>
  <dcterms:created xsi:type="dcterms:W3CDTF">2022-03-15T19:35:07Z</dcterms:created>
  <dcterms:modified xsi:type="dcterms:W3CDTF">2022-06-17T17:06:02Z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