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Sta Barbara 2022 nuevas\"/>
    </mc:Choice>
  </mc:AlternateContent>
  <bookViews>
    <workbookView xWindow="0" yWindow="0" windowWidth="24000" windowHeight="10320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54" i="1" l="1"/>
  <c r="F47" i="1"/>
  <c r="G59" i="1" l="1"/>
  <c r="G54" i="1"/>
  <c r="G53" i="1"/>
  <c r="G52" i="1"/>
  <c r="D51" i="1"/>
  <c r="G51" i="1" s="1"/>
  <c r="D50" i="1"/>
  <c r="G50" i="1" s="1"/>
  <c r="D49" i="1"/>
  <c r="G49" i="1" s="1"/>
  <c r="D48" i="1"/>
  <c r="G48" i="1" s="1"/>
  <c r="D47" i="1"/>
  <c r="G47" i="1" s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60" i="1" l="1"/>
  <c r="C83" i="1" s="1"/>
  <c r="G42" i="1"/>
  <c r="G65" i="1"/>
  <c r="G33" i="1" l="1"/>
  <c r="C79" i="1" s="1"/>
  <c r="G55" i="1"/>
  <c r="C82" i="1" s="1"/>
  <c r="G43" i="1"/>
  <c r="G62" i="1" l="1"/>
  <c r="G63" i="1" s="1"/>
  <c r="G64" i="1" l="1"/>
  <c r="D90" i="1" s="1"/>
  <c r="C84" i="1"/>
  <c r="E90" i="1" l="1"/>
  <c r="G66" i="1"/>
  <c r="C90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<sst xmlns="http://schemas.openxmlformats.org/spreadsheetml/2006/main" count="157" uniqueCount="107">
  <si>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</si>
  <si>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</si>
  <si>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</si>
  <si>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</si>
  <si>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</si>
  <si>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</si>
  <si>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</si>
  <si>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</si>
  <si>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</si>
  <si>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</si>
  <si>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</si>
  <si>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</si>
  <si>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</si>
  <si>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</si>
  <si>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</si>
  <si>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</si>
  <si>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</si>
  <si>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</si>
  <si>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</si>
  <si>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</si>
  <si>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</si>
  <si>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</si>
  <si>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</si>
  <si>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</si>
  <si>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</si>
  <si>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</si>
  <si>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</si>
  <si>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</si>
  <si>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</si>
  <si>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</si>
  <si>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</si>
  <si>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</si>
  <si>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</si>
  <si>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</si>
  <si>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</si>
  <si>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</si>
  <si>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</si>
  <si>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</si>
  <si>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</si>
  <si>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</si>
  <si>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</si>
  <si>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</si>
  <si>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</si>
  <si>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</si>
  <si>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</si>
  <si>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</si>
  <si>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</si>
  <si>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</si>
  <si>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</si>
  <si>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</si>
  <si>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</si>
  <si>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</si>
  <si>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</si>
  <si>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</si>
  <si>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</si>
  <si>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</si>
  <si>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</si>
  <si>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Anual</t>
  </si>
  <si>
    <t>HA</t>
  </si>
  <si>
    <t>BOVINOS</t>
  </si>
  <si>
    <t>MEZCLA</t>
  </si>
  <si>
    <t>Bio Bio</t>
  </si>
  <si>
    <t>Santa Barbara</t>
  </si>
  <si>
    <t>Santa Barbara, QUILACO, MULCHEN</t>
  </si>
  <si>
    <t>Feria</t>
  </si>
  <si>
    <t>Sequia</t>
  </si>
  <si>
    <t>Monitoreo sanidad del rebaño</t>
  </si>
  <si>
    <t>Enero-Diciembre</t>
  </si>
  <si>
    <t>Alimentación</t>
  </si>
  <si>
    <t>Desparasitación</t>
  </si>
  <si>
    <t>Marzo-Septiembre</t>
  </si>
  <si>
    <t>Vacunación</t>
  </si>
  <si>
    <t>Destete</t>
  </si>
  <si>
    <t>Pesaje animales</t>
  </si>
  <si>
    <t>Evaluación de toros</t>
  </si>
  <si>
    <t>Evaluación hembras al encaste</t>
  </si>
  <si>
    <t>Inseminación artificial</t>
  </si>
  <si>
    <t>Encaste</t>
  </si>
  <si>
    <t>Selección y desecho</t>
  </si>
  <si>
    <t>Octubre-septiembre</t>
  </si>
  <si>
    <t>Detección preñez</t>
  </si>
  <si>
    <t>Noviembre-Febrero</t>
  </si>
  <si>
    <t>Antiparasitario</t>
  </si>
  <si>
    <t>ML</t>
  </si>
  <si>
    <t>Marzo- Septiembre</t>
  </si>
  <si>
    <t>Vacunas</t>
  </si>
  <si>
    <t>Marzo-   Septiembre</t>
  </si>
  <si>
    <t>Alimentación con Heno</t>
  </si>
  <si>
    <t>KG</t>
  </si>
  <si>
    <t>Arriendo Talaje</t>
  </si>
  <si>
    <t>C/U</t>
  </si>
  <si>
    <t>Septiembre-Febrero</t>
  </si>
  <si>
    <t>Medicamentos emergencias</t>
  </si>
  <si>
    <t>Praderas</t>
  </si>
  <si>
    <t xml:space="preserve">Agosto </t>
  </si>
  <si>
    <t>Aretes</t>
  </si>
  <si>
    <t>UNIDADES</t>
  </si>
  <si>
    <t>Traslados internos</t>
  </si>
  <si>
    <t>c/u</t>
  </si>
  <si>
    <t>Agosto- Noviembre</t>
  </si>
  <si>
    <t>RENDIMIENTO (CABEZAS/Há.)</t>
  </si>
  <si>
    <t>PRECIO ESPERADO ($/CABEZA.)</t>
  </si>
  <si>
    <r>
      <rPr>
        <u/>
        <sz val="9"/>
        <color indexed="8"/>
        <rFont val="Arial"/>
        <family val="2"/>
      </rPr>
      <t>Fuente</t>
    </r>
    <r>
      <rPr>
        <sz val="9"/>
        <color indexed="8"/>
        <rFont val="Arial"/>
        <family val="2"/>
      </rPr>
      <t>: INDAP</t>
    </r>
  </si>
  <si>
    <r>
      <rPr>
        <b/>
        <u/>
        <sz val="9"/>
        <color indexed="8"/>
        <rFont val="Arial"/>
        <family val="2"/>
      </rPr>
      <t>Notas</t>
    </r>
    <r>
      <rPr>
        <b/>
        <sz val="9"/>
        <color indexed="8"/>
        <rFont val="Arial"/>
        <family val="2"/>
      </rPr>
      <t>:</t>
    </r>
  </si>
  <si>
    <t>Rendimiento (cabeza/hà)</t>
  </si>
  <si>
    <t>Costo unitario ($/cabeza) (*)</t>
  </si>
  <si>
    <t>ESCENARIOS COSTO UNITARIO  ($/cabeza)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</si>
</sst>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_-* #,##0.0_-;\-* #,##0.0_-;_-* &quot;-&quot;??_-;_-@_-"/>
  </numFmts>
  <fonts count="11" x14ac:knownFonts="1"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indexed="15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1"/>
    <xf numFmtId="167" fontId="2" fillId="0" borderId="1" applyFont="0" applyFill="0" applyBorder="0" applyAlignment="0" applyProtection="0"/>
  </cellStyleXfs>
  <cellXfs count="92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/>
    </xf>
    <xf numFmtId="0" fontId="4" fillId="2" borderId="1" xfId="0" applyFont="1" applyFill="1" applyBorder="1" applyAlignment="1"/>
    <xf numFmtId="49" fontId="5" fillId="3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3" fontId="4" fillId="0" borderId="2" xfId="0" applyNumberFormat="1" applyFont="1" applyFill="1" applyBorder="1"/>
    <xf numFmtId="168" fontId="4" fillId="0" borderId="2" xfId="2" applyNumberFormat="1" applyFont="1" applyFill="1" applyBorder="1" applyAlignment="1">
      <alignment horizontal="right"/>
    </xf>
    <xf numFmtId="168" fontId="4" fillId="0" borderId="2" xfId="2" applyNumberFormat="1" applyFont="1" applyFill="1" applyBorder="1"/>
    <xf numFmtId="3" fontId="4" fillId="0" borderId="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14" fontId="4" fillId="0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165" fontId="3" fillId="5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165" fontId="3" fillId="6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0" fontId="4" fillId="0" borderId="1" xfId="0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7" fillId="0" borderId="2" xfId="2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2" xfId="2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8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4" fillId="9" borderId="1" xfId="0" applyFont="1" applyFill="1" applyBorder="1" applyAlignment="1"/>
    <xf numFmtId="0" fontId="4" fillId="7" borderId="1" xfId="0" applyFont="1" applyFill="1" applyBorder="1" applyAlignment="1"/>
    <xf numFmtId="49" fontId="6" fillId="8" borderId="1" xfId="0" applyNumberFormat="1" applyFont="1" applyFill="1" applyBorder="1" applyAlignment="1">
      <alignment vertical="center"/>
    </xf>
    <xf numFmtId="49" fontId="4" fillId="8" borderId="1" xfId="0" applyNumberFormat="1" applyFont="1" applyFill="1" applyBorder="1" applyAlignment="1"/>
    <xf numFmtId="0" fontId="3" fillId="7" borderId="1" xfId="0" applyFont="1" applyFill="1" applyBorder="1" applyAlignment="1">
      <alignment vertical="center"/>
    </xf>
    <xf numFmtId="166" fontId="6" fillId="8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9" fontId="8" fillId="9" borderId="1" xfId="0" applyNumberFormat="1" applyFont="1" applyFill="1" applyBorder="1" applyAlignment="1">
      <alignment vertical="center"/>
    </xf>
    <xf numFmtId="0" fontId="6" fillId="8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7" fillId="0" borderId="2" xfId="2" applyNumberFormat="1" applyFont="1" applyFill="1" applyBorder="1"/>
    <xf numFmtId="0" fontId="4" fillId="0" borderId="2" xfId="0" applyFont="1" applyFill="1" applyBorder="1" applyAlignment="1">
      <alignment wrapText="1"/>
    </xf>
    <xf numFmtId="168" fontId="7" fillId="0" borderId="2" xfId="2" applyNumberFormat="1" applyFont="1" applyFill="1" applyBorder="1" applyAlignment="1">
      <alignment horizontal="center"/>
    </xf>
    <xf numFmtId="3" fontId="7" fillId="0" borderId="2" xfId="2" applyNumberFormat="1" applyFont="1" applyFill="1" applyBorder="1"/>
    <xf numFmtId="3" fontId="4" fillId="0" borderId="2" xfId="2" applyNumberFormat="1" applyFont="1" applyFill="1" applyBorder="1" applyAlignment="1"/>
    <xf numFmtId="168" fontId="7" fillId="0" borderId="2" xfId="2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168" fontId="7" fillId="0" borderId="2" xfId="2" applyNumberFormat="1" applyFont="1" applyFill="1" applyBorder="1"/>
    <xf numFmtId="169" fontId="7" fillId="0" borderId="2" xfId="2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/>
    </xf>
    <xf numFmtId="49" fontId="6" fillId="8" borderId="2" xfId="0" applyNumberFormat="1" applyFont="1" applyFill="1" applyBorder="1" applyAlignment="1">
      <alignment vertical="center"/>
    </xf>
    <xf numFmtId="166" fontId="6" fillId="8" borderId="2" xfId="0" applyNumberFormat="1" applyFont="1" applyFill="1" applyBorder="1" applyAlignment="1">
      <alignment vertical="center"/>
    </xf>
    <xf numFmtId="9" fontId="6" fillId="8" borderId="2" xfId="0" applyNumberFormat="1" applyFont="1" applyFill="1" applyBorder="1" applyAlignment="1">
      <alignment vertical="center"/>
    </xf>
  </cellXfs>
  <cellStyles count="3"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70485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workbookViewId="0">
      <selection activeCell="G85" sqref="G85"/>
    </sheetView>
  </sheetViews>
  <sheetFormatPr baseColWidth="10" defaultColWidth="10.85546875" defaultRowHeight="11.25" customHeight="1" x14ac:dyDescent="0.2"/>
  <cols>
    <col min="1" max="1" width="4.42578125" style="37" customWidth="1"/>
    <col min="2" max="2" width="23.140625" style="37" customWidth="1"/>
    <col min="3" max="3" width="19.42578125" style="37" customWidth="1"/>
    <col min="4" max="4" width="9.42578125" style="37" customWidth="1"/>
    <col min="5" max="5" width="21.140625" style="37" customWidth="1"/>
    <col min="6" max="6" width="11" style="37" customWidth="1"/>
    <col min="7" max="7" width="21.28515625" style="37" bestFit="1" customWidth="1"/>
    <col min="8" max="255" width="10.85546875" style="37" customWidth="1"/>
    <col min="256" max="16384" width="10.85546875" style="38"/>
  </cols>
  <sheetData>
    <row r="1" spans="1:7" ht="15" customHeight="1" x14ac:dyDescent="0.2">
      <c r="A1" s="3"/>
      <c r="B1" s="3"/>
      <c r="C1" s="3"/>
      <c r="D1" s="3"/>
      <c r="E1" s="3"/>
      <c r="F1" s="3"/>
      <c r="G1" s="3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15" customHeight="1" x14ac:dyDescent="0.2">
      <c r="A3" s="3"/>
      <c r="B3" s="3"/>
      <c r="C3" s="3"/>
      <c r="D3" s="3"/>
      <c r="E3" s="3"/>
      <c r="F3" s="3"/>
      <c r="G3" s="3"/>
    </row>
    <row r="4" spans="1:7" ht="15" customHeight="1" x14ac:dyDescent="0.2">
      <c r="A4" s="3"/>
      <c r="B4" s="3"/>
      <c r="C4" s="3"/>
      <c r="D4" s="3"/>
      <c r="E4" s="3"/>
      <c r="F4" s="3"/>
      <c r="G4" s="3"/>
    </row>
    <row r="5" spans="1:7" ht="15" customHeight="1" x14ac:dyDescent="0.2">
      <c r="A5" s="3"/>
      <c r="B5" s="3"/>
      <c r="C5" s="3"/>
      <c r="D5" s="3"/>
      <c r="E5" s="3"/>
      <c r="F5" s="3"/>
      <c r="G5" s="3"/>
    </row>
    <row r="6" spans="1:7" ht="15" customHeight="1" x14ac:dyDescent="0.2">
      <c r="A6" s="3"/>
      <c r="B6" s="3"/>
      <c r="C6" s="3"/>
      <c r="D6" s="3"/>
      <c r="E6" s="3"/>
      <c r="F6" s="3"/>
      <c r="G6" s="3"/>
    </row>
    <row r="7" spans="1:7" ht="15" customHeight="1" x14ac:dyDescent="0.2">
      <c r="A7" s="3"/>
      <c r="B7" s="3"/>
      <c r="C7" s="3"/>
      <c r="D7" s="3"/>
      <c r="E7" s="3"/>
      <c r="F7" s="3"/>
      <c r="G7" s="3"/>
    </row>
    <row r="8" spans="1:7" ht="15" customHeight="1" x14ac:dyDescent="0.2">
      <c r="A8" s="3"/>
      <c r="B8" s="3"/>
      <c r="C8" s="3"/>
      <c r="D8" s="3"/>
      <c r="E8" s="3"/>
      <c r="F8" s="3"/>
      <c r="G8" s="3"/>
    </row>
    <row r="9" spans="1:7" ht="12" customHeight="1" x14ac:dyDescent="0.2">
      <c r="A9" s="3"/>
      <c r="B9" s="1" t="s">
        <v>0</v>
      </c>
      <c r="C9" s="2" t="s">
        <v>59</v>
      </c>
      <c r="D9" s="3"/>
      <c r="E9" s="4" t="s">
        <v>100</v>
      </c>
      <c r="F9" s="5"/>
      <c r="G9" s="6">
        <v>2</v>
      </c>
    </row>
    <row r="10" spans="1:7" ht="12" x14ac:dyDescent="0.2">
      <c r="A10" s="3"/>
      <c r="B10" s="39" t="s">
        <v>1</v>
      </c>
      <c r="C10" s="2" t="s">
        <v>60</v>
      </c>
      <c r="D10" s="3"/>
      <c r="E10" s="40" t="s">
        <v>2</v>
      </c>
      <c r="F10" s="41"/>
      <c r="G10" s="7" t="s">
        <v>57</v>
      </c>
    </row>
    <row r="11" spans="1:7" ht="12" x14ac:dyDescent="0.2">
      <c r="A11" s="3"/>
      <c r="B11" s="39" t="s">
        <v>3</v>
      </c>
      <c r="C11" s="2" t="s">
        <v>4</v>
      </c>
      <c r="D11" s="3"/>
      <c r="E11" s="40" t="s">
        <v>101</v>
      </c>
      <c r="F11" s="41"/>
      <c r="G11" s="8">
        <v>590000</v>
      </c>
    </row>
    <row r="12" spans="1:7" ht="12" x14ac:dyDescent="0.2">
      <c r="A12" s="3"/>
      <c r="B12" s="39" t="s">
        <v>5</v>
      </c>
      <c r="C12" s="2" t="s">
        <v>61</v>
      </c>
      <c r="D12" s="3"/>
      <c r="E12" s="42" t="s">
        <v>6</v>
      </c>
      <c r="F12" s="43"/>
      <c r="G12" s="9">
        <f>G9*G11</f>
        <v>1180000</v>
      </c>
    </row>
    <row r="13" spans="1:7" ht="12" x14ac:dyDescent="0.2">
      <c r="A13" s="3"/>
      <c r="B13" s="39" t="s">
        <v>7</v>
      </c>
      <c r="C13" s="2" t="s">
        <v>62</v>
      </c>
      <c r="D13" s="3"/>
      <c r="E13" s="40" t="s">
        <v>8</v>
      </c>
      <c r="F13" s="41"/>
      <c r="G13" s="2" t="s">
        <v>64</v>
      </c>
    </row>
    <row r="14" spans="1:7" ht="24" x14ac:dyDescent="0.2">
      <c r="A14" s="3"/>
      <c r="B14" s="39" t="s">
        <v>9</v>
      </c>
      <c r="C14" s="10" t="s">
        <v>63</v>
      </c>
      <c r="D14" s="3"/>
      <c r="E14" s="40" t="s">
        <v>10</v>
      </c>
      <c r="F14" s="41"/>
      <c r="G14" s="2" t="s">
        <v>57</v>
      </c>
    </row>
    <row r="15" spans="1:7" ht="12" x14ac:dyDescent="0.2">
      <c r="A15" s="3"/>
      <c r="B15" s="39" t="s">
        <v>11</v>
      </c>
      <c r="C15" s="11">
        <v>44713</v>
      </c>
      <c r="D15" s="3"/>
      <c r="E15" s="44" t="s">
        <v>12</v>
      </c>
      <c r="F15" s="45"/>
      <c r="G15" s="10" t="s">
        <v>65</v>
      </c>
    </row>
    <row r="16" spans="1:7" ht="12" customHeight="1" x14ac:dyDescent="0.2">
      <c r="A16" s="3"/>
      <c r="B16" s="12"/>
      <c r="C16" s="13"/>
      <c r="D16" s="3"/>
      <c r="E16" s="3"/>
      <c r="F16" s="3"/>
      <c r="G16" s="14"/>
    </row>
    <row r="17" spans="1:7" ht="12" customHeight="1" x14ac:dyDescent="0.2">
      <c r="A17" s="3"/>
      <c r="B17" s="15" t="s">
        <v>13</v>
      </c>
      <c r="C17" s="16"/>
      <c r="D17" s="16"/>
      <c r="E17" s="16"/>
      <c r="F17" s="16"/>
      <c r="G17" s="16"/>
    </row>
    <row r="18" spans="1:7" ht="12" customHeight="1" x14ac:dyDescent="0.2">
      <c r="A18" s="3"/>
      <c r="B18" s="3"/>
      <c r="C18" s="17"/>
      <c r="D18" s="17"/>
      <c r="E18" s="17"/>
      <c r="F18" s="3"/>
      <c r="G18" s="3"/>
    </row>
    <row r="19" spans="1:7" ht="12" customHeight="1" x14ac:dyDescent="0.2">
      <c r="A19" s="3"/>
      <c r="B19" s="18" t="s">
        <v>14</v>
      </c>
      <c r="C19" s="19"/>
      <c r="D19" s="19"/>
      <c r="E19" s="19"/>
      <c r="F19" s="19"/>
      <c r="G19" s="19"/>
    </row>
    <row r="20" spans="1:7" ht="24" customHeight="1" x14ac:dyDescent="0.2">
      <c r="A20" s="3"/>
      <c r="B20" s="20" t="s">
        <v>15</v>
      </c>
      <c r="C20" s="20" t="s">
        <v>16</v>
      </c>
      <c r="D20" s="20" t="s">
        <v>17</v>
      </c>
      <c r="E20" s="20" t="s">
        <v>18</v>
      </c>
      <c r="F20" s="20" t="s">
        <v>19</v>
      </c>
      <c r="G20" s="20" t="s">
        <v>20</v>
      </c>
    </row>
    <row r="21" spans="1:7" ht="24" x14ac:dyDescent="0.2">
      <c r="A21" s="3"/>
      <c r="B21" s="46" t="s">
        <v>66</v>
      </c>
      <c r="C21" s="47" t="s">
        <v>21</v>
      </c>
      <c r="D21" s="72">
        <v>3</v>
      </c>
      <c r="E21" s="47" t="s">
        <v>67</v>
      </c>
      <c r="F21" s="48">
        <v>18000</v>
      </c>
      <c r="G21" s="49">
        <f t="shared" ref="G21:G32" si="0">(D21*F21)/5</f>
        <v>10800</v>
      </c>
    </row>
    <row r="22" spans="1:7" ht="12.75" customHeight="1" x14ac:dyDescent="0.2">
      <c r="A22" s="3"/>
      <c r="B22" s="46" t="s">
        <v>68</v>
      </c>
      <c r="C22" s="50" t="s">
        <v>21</v>
      </c>
      <c r="D22" s="72">
        <v>16</v>
      </c>
      <c r="E22" s="47" t="s">
        <v>67</v>
      </c>
      <c r="F22" s="48">
        <v>18000</v>
      </c>
      <c r="G22" s="49">
        <f t="shared" si="0"/>
        <v>57600</v>
      </c>
    </row>
    <row r="23" spans="1:7" ht="12.75" customHeight="1" x14ac:dyDescent="0.2">
      <c r="A23" s="3"/>
      <c r="B23" s="46" t="s">
        <v>69</v>
      </c>
      <c r="C23" s="50" t="s">
        <v>21</v>
      </c>
      <c r="D23" s="72">
        <v>1</v>
      </c>
      <c r="E23" s="50" t="s">
        <v>70</v>
      </c>
      <c r="F23" s="48">
        <v>18000</v>
      </c>
      <c r="G23" s="49">
        <f t="shared" si="0"/>
        <v>3600</v>
      </c>
    </row>
    <row r="24" spans="1:7" ht="12.75" customHeight="1" x14ac:dyDescent="0.2">
      <c r="A24" s="3"/>
      <c r="B24" s="46" t="s">
        <v>71</v>
      </c>
      <c r="C24" s="50" t="s">
        <v>21</v>
      </c>
      <c r="D24" s="72">
        <v>1</v>
      </c>
      <c r="E24" s="50" t="s">
        <v>70</v>
      </c>
      <c r="F24" s="48">
        <v>18000</v>
      </c>
      <c r="G24" s="49">
        <f t="shared" si="0"/>
        <v>3600</v>
      </c>
    </row>
    <row r="25" spans="1:7" ht="12.75" customHeight="1" x14ac:dyDescent="0.2">
      <c r="A25" s="3"/>
      <c r="B25" s="46" t="s">
        <v>72</v>
      </c>
      <c r="C25" s="50" t="s">
        <v>21</v>
      </c>
      <c r="D25" s="72">
        <v>1</v>
      </c>
      <c r="E25" s="50" t="s">
        <v>57</v>
      </c>
      <c r="F25" s="48">
        <v>18000</v>
      </c>
      <c r="G25" s="49">
        <f t="shared" si="0"/>
        <v>3600</v>
      </c>
    </row>
    <row r="26" spans="1:7" ht="12.75" customHeight="1" x14ac:dyDescent="0.2">
      <c r="A26" s="3"/>
      <c r="B26" s="46" t="s">
        <v>73</v>
      </c>
      <c r="C26" s="50" t="s">
        <v>21</v>
      </c>
      <c r="D26" s="72">
        <v>1</v>
      </c>
      <c r="E26" s="50" t="s">
        <v>57</v>
      </c>
      <c r="F26" s="48">
        <v>18000</v>
      </c>
      <c r="G26" s="49">
        <f t="shared" si="0"/>
        <v>3600</v>
      </c>
    </row>
    <row r="27" spans="1:7" ht="12.75" customHeight="1" x14ac:dyDescent="0.2">
      <c r="A27" s="3"/>
      <c r="B27" s="46" t="s">
        <v>74</v>
      </c>
      <c r="C27" s="50" t="s">
        <v>21</v>
      </c>
      <c r="D27" s="72">
        <v>1</v>
      </c>
      <c r="E27" s="50" t="s">
        <v>57</v>
      </c>
      <c r="F27" s="48">
        <v>18000</v>
      </c>
      <c r="G27" s="49">
        <f t="shared" si="0"/>
        <v>3600</v>
      </c>
    </row>
    <row r="28" spans="1:7" ht="24" x14ac:dyDescent="0.2">
      <c r="A28" s="3"/>
      <c r="B28" s="46" t="s">
        <v>75</v>
      </c>
      <c r="C28" s="50" t="s">
        <v>21</v>
      </c>
      <c r="D28" s="72">
        <v>2</v>
      </c>
      <c r="E28" s="50" t="s">
        <v>57</v>
      </c>
      <c r="F28" s="48">
        <v>18000</v>
      </c>
      <c r="G28" s="49">
        <f t="shared" si="0"/>
        <v>7200</v>
      </c>
    </row>
    <row r="29" spans="1:7" ht="12.75" customHeight="1" x14ac:dyDescent="0.2">
      <c r="A29" s="3"/>
      <c r="B29" s="46" t="s">
        <v>76</v>
      </c>
      <c r="C29" s="50" t="s">
        <v>21</v>
      </c>
      <c r="D29" s="72">
        <v>1</v>
      </c>
      <c r="E29" s="50" t="s">
        <v>57</v>
      </c>
      <c r="F29" s="48">
        <v>18000</v>
      </c>
      <c r="G29" s="49">
        <f t="shared" si="0"/>
        <v>3600</v>
      </c>
    </row>
    <row r="30" spans="1:7" ht="12.75" customHeight="1" x14ac:dyDescent="0.2">
      <c r="A30" s="3"/>
      <c r="B30" s="46" t="s">
        <v>77</v>
      </c>
      <c r="C30" s="50" t="s">
        <v>21</v>
      </c>
      <c r="D30" s="72">
        <v>6</v>
      </c>
      <c r="E30" s="50" t="s">
        <v>57</v>
      </c>
      <c r="F30" s="48">
        <v>18000</v>
      </c>
      <c r="G30" s="49">
        <f t="shared" si="0"/>
        <v>21600</v>
      </c>
    </row>
    <row r="31" spans="1:7" ht="12.75" customHeight="1" x14ac:dyDescent="0.2">
      <c r="A31" s="3"/>
      <c r="B31" s="46" t="s">
        <v>78</v>
      </c>
      <c r="C31" s="50" t="s">
        <v>21</v>
      </c>
      <c r="D31" s="72">
        <v>2</v>
      </c>
      <c r="E31" s="50" t="s">
        <v>79</v>
      </c>
      <c r="F31" s="48">
        <v>18000</v>
      </c>
      <c r="G31" s="49">
        <f t="shared" si="0"/>
        <v>7200</v>
      </c>
    </row>
    <row r="32" spans="1:7" ht="12.75" customHeight="1" x14ac:dyDescent="0.2">
      <c r="A32" s="3"/>
      <c r="B32" s="46" t="s">
        <v>80</v>
      </c>
      <c r="C32" s="50" t="s">
        <v>21</v>
      </c>
      <c r="D32" s="72">
        <v>1</v>
      </c>
      <c r="E32" s="50" t="s">
        <v>81</v>
      </c>
      <c r="F32" s="48">
        <v>18000</v>
      </c>
      <c r="G32" s="49">
        <f t="shared" si="0"/>
        <v>3600</v>
      </c>
    </row>
    <row r="33" spans="1:7" ht="12.75" customHeight="1" x14ac:dyDescent="0.2">
      <c r="A33" s="3"/>
      <c r="B33" s="24" t="s">
        <v>22</v>
      </c>
      <c r="C33" s="25"/>
      <c r="D33" s="25"/>
      <c r="E33" s="25"/>
      <c r="F33" s="26"/>
      <c r="G33" s="27">
        <f>SUM(G21:G32)</f>
        <v>129600</v>
      </c>
    </row>
    <row r="34" spans="1:7" ht="12" customHeight="1" x14ac:dyDescent="0.2">
      <c r="A34" s="3"/>
      <c r="B34" s="3"/>
      <c r="C34" s="3"/>
      <c r="D34" s="3"/>
      <c r="E34" s="3"/>
      <c r="F34" s="21"/>
      <c r="G34" s="21"/>
    </row>
    <row r="35" spans="1:7" ht="12" customHeight="1" x14ac:dyDescent="0.2">
      <c r="A35" s="3"/>
      <c r="B35" s="18" t="s">
        <v>23</v>
      </c>
      <c r="C35" s="22"/>
      <c r="D35" s="22"/>
      <c r="E35" s="22"/>
      <c r="F35" s="19"/>
      <c r="G35" s="19"/>
    </row>
    <row r="36" spans="1:7" ht="24" customHeight="1" x14ac:dyDescent="0.2">
      <c r="A36" s="3"/>
      <c r="B36" s="73" t="s">
        <v>15</v>
      </c>
      <c r="C36" s="74" t="s">
        <v>16</v>
      </c>
      <c r="D36" s="74" t="s">
        <v>17</v>
      </c>
      <c r="E36" s="73" t="s">
        <v>18</v>
      </c>
      <c r="F36" s="74" t="s">
        <v>19</v>
      </c>
      <c r="G36" s="73" t="s">
        <v>20</v>
      </c>
    </row>
    <row r="37" spans="1:7" ht="12" customHeight="1" x14ac:dyDescent="0.2">
      <c r="A37" s="3"/>
      <c r="B37" s="75"/>
      <c r="C37" s="76" t="s">
        <v>56</v>
      </c>
      <c r="D37" s="76">
        <v>0</v>
      </c>
      <c r="E37" s="76"/>
      <c r="F37" s="75">
        <v>0</v>
      </c>
      <c r="G37" s="75">
        <v>0</v>
      </c>
    </row>
    <row r="38" spans="1:7" ht="12" customHeight="1" x14ac:dyDescent="0.2">
      <c r="A38" s="3"/>
      <c r="B38" s="24" t="s">
        <v>24</v>
      </c>
      <c r="C38" s="25"/>
      <c r="D38" s="25"/>
      <c r="E38" s="25"/>
      <c r="F38" s="26"/>
      <c r="G38" s="26">
        <f>G37</f>
        <v>0</v>
      </c>
    </row>
    <row r="39" spans="1:7" ht="12" customHeight="1" x14ac:dyDescent="0.2">
      <c r="A39" s="3"/>
      <c r="B39" s="3"/>
      <c r="C39" s="3"/>
      <c r="D39" s="3"/>
      <c r="E39" s="3"/>
      <c r="F39" s="21"/>
      <c r="G39" s="21"/>
    </row>
    <row r="40" spans="1:7" ht="12" customHeight="1" x14ac:dyDescent="0.2">
      <c r="A40" s="3"/>
      <c r="B40" s="18" t="s">
        <v>25</v>
      </c>
      <c r="C40" s="22"/>
      <c r="D40" s="22"/>
      <c r="E40" s="22"/>
      <c r="F40" s="19"/>
      <c r="G40" s="19"/>
    </row>
    <row r="41" spans="1:7" ht="24" customHeight="1" x14ac:dyDescent="0.2">
      <c r="A41" s="3"/>
      <c r="B41" s="23" t="s">
        <v>15</v>
      </c>
      <c r="C41" s="23" t="s">
        <v>16</v>
      </c>
      <c r="D41" s="23" t="s">
        <v>17</v>
      </c>
      <c r="E41" s="23" t="s">
        <v>18</v>
      </c>
      <c r="F41" s="20" t="s">
        <v>19</v>
      </c>
      <c r="G41" s="23" t="s">
        <v>20</v>
      </c>
    </row>
    <row r="42" spans="1:7" ht="12.75" customHeight="1" x14ac:dyDescent="0.2">
      <c r="A42" s="3"/>
      <c r="B42" s="77"/>
      <c r="C42" s="78"/>
      <c r="D42" s="79"/>
      <c r="E42" s="80"/>
      <c r="F42" s="81"/>
      <c r="G42" s="81">
        <f t="shared" ref="G42" si="1">(D42*F42)</f>
        <v>0</v>
      </c>
    </row>
    <row r="43" spans="1:7" ht="12.75" customHeight="1" x14ac:dyDescent="0.2">
      <c r="A43" s="3"/>
      <c r="B43" s="24" t="s">
        <v>26</v>
      </c>
      <c r="C43" s="25"/>
      <c r="D43" s="25"/>
      <c r="E43" s="25"/>
      <c r="F43" s="26"/>
      <c r="G43" s="27">
        <f>SUM(G42:G42)</f>
        <v>0</v>
      </c>
    </row>
    <row r="44" spans="1:7" ht="12" customHeight="1" x14ac:dyDescent="0.2">
      <c r="A44" s="3"/>
      <c r="B44" s="3"/>
      <c r="C44" s="3"/>
      <c r="D44" s="3"/>
      <c r="E44" s="3"/>
      <c r="F44" s="21"/>
      <c r="G44" s="21"/>
    </row>
    <row r="45" spans="1:7" ht="12" customHeight="1" x14ac:dyDescent="0.2">
      <c r="A45" s="3"/>
      <c r="B45" s="18" t="s">
        <v>27</v>
      </c>
      <c r="C45" s="22"/>
      <c r="D45" s="22"/>
      <c r="E45" s="22"/>
      <c r="F45" s="19"/>
      <c r="G45" s="19"/>
    </row>
    <row r="46" spans="1:7" ht="24" customHeight="1" x14ac:dyDescent="0.2">
      <c r="A46" s="3"/>
      <c r="B46" s="20" t="s">
        <v>28</v>
      </c>
      <c r="C46" s="20" t="s">
        <v>29</v>
      </c>
      <c r="D46" s="20" t="s">
        <v>30</v>
      </c>
      <c r="E46" s="20" t="s">
        <v>18</v>
      </c>
      <c r="F46" s="20" t="s">
        <v>19</v>
      </c>
      <c r="G46" s="20" t="s">
        <v>20</v>
      </c>
    </row>
    <row r="47" spans="1:7" ht="12.75" customHeight="1" x14ac:dyDescent="0.2">
      <c r="A47" s="3"/>
      <c r="B47" s="46" t="s">
        <v>82</v>
      </c>
      <c r="C47" s="69" t="s">
        <v>83</v>
      </c>
      <c r="D47" s="82">
        <f>280/5</f>
        <v>56</v>
      </c>
      <c r="E47" s="69" t="s">
        <v>84</v>
      </c>
      <c r="F47" s="70">
        <f>150*1.35</f>
        <v>202.5</v>
      </c>
      <c r="G47" s="71">
        <f t="shared" ref="G47:G54" si="2">(D47*F47)*1.19</f>
        <v>13494.599999999999</v>
      </c>
    </row>
    <row r="48" spans="1:7" ht="12.75" customHeight="1" x14ac:dyDescent="0.2">
      <c r="A48" s="3"/>
      <c r="B48" s="46" t="s">
        <v>85</v>
      </c>
      <c r="C48" s="69" t="s">
        <v>83</v>
      </c>
      <c r="D48" s="82">
        <f>12/5</f>
        <v>2.4</v>
      </c>
      <c r="E48" s="69" t="s">
        <v>86</v>
      </c>
      <c r="F48" s="70">
        <v>1050</v>
      </c>
      <c r="G48" s="71">
        <f t="shared" si="2"/>
        <v>2998.7999999999997</v>
      </c>
    </row>
    <row r="49" spans="1:7" ht="12.75" customHeight="1" x14ac:dyDescent="0.2">
      <c r="A49" s="3"/>
      <c r="B49" s="67" t="s">
        <v>87</v>
      </c>
      <c r="C49" s="69" t="s">
        <v>88</v>
      </c>
      <c r="D49" s="82">
        <f>1200/5</f>
        <v>240</v>
      </c>
      <c r="E49" s="69" t="s">
        <v>70</v>
      </c>
      <c r="F49" s="70">
        <v>214</v>
      </c>
      <c r="G49" s="71">
        <f t="shared" si="2"/>
        <v>61118.399999999994</v>
      </c>
    </row>
    <row r="50" spans="1:7" ht="12.75" customHeight="1" x14ac:dyDescent="0.2">
      <c r="A50" s="3"/>
      <c r="B50" s="67" t="s">
        <v>89</v>
      </c>
      <c r="C50" s="69" t="s">
        <v>90</v>
      </c>
      <c r="D50" s="82">
        <f>40/5</f>
        <v>8</v>
      </c>
      <c r="E50" s="69" t="s">
        <v>91</v>
      </c>
      <c r="F50" s="70">
        <v>7500</v>
      </c>
      <c r="G50" s="71">
        <f t="shared" si="2"/>
        <v>71400</v>
      </c>
    </row>
    <row r="51" spans="1:7" ht="12.75" customHeight="1" x14ac:dyDescent="0.2">
      <c r="A51" s="3"/>
      <c r="B51" s="67" t="s">
        <v>92</v>
      </c>
      <c r="C51" s="69" t="s">
        <v>90</v>
      </c>
      <c r="D51" s="82">
        <f>20/5</f>
        <v>4</v>
      </c>
      <c r="E51" s="69" t="s">
        <v>67</v>
      </c>
      <c r="F51" s="70">
        <v>5500</v>
      </c>
      <c r="G51" s="71">
        <f t="shared" si="2"/>
        <v>26180</v>
      </c>
    </row>
    <row r="52" spans="1:7" ht="12.75" customHeight="1" x14ac:dyDescent="0.2">
      <c r="A52" s="3"/>
      <c r="B52" s="67" t="s">
        <v>93</v>
      </c>
      <c r="C52" s="69" t="s">
        <v>58</v>
      </c>
      <c r="D52" s="83">
        <v>0.2</v>
      </c>
      <c r="E52" s="69" t="s">
        <v>94</v>
      </c>
      <c r="F52" s="70">
        <v>580000</v>
      </c>
      <c r="G52" s="71">
        <f t="shared" si="2"/>
        <v>138040</v>
      </c>
    </row>
    <row r="53" spans="1:7" ht="12.75" customHeight="1" x14ac:dyDescent="0.2">
      <c r="A53" s="3"/>
      <c r="B53" s="67" t="s">
        <v>76</v>
      </c>
      <c r="C53" s="69" t="s">
        <v>90</v>
      </c>
      <c r="D53" s="82">
        <v>1</v>
      </c>
      <c r="E53" s="69" t="s">
        <v>57</v>
      </c>
      <c r="F53" s="70">
        <v>9500</v>
      </c>
      <c r="G53" s="71">
        <f t="shared" si="2"/>
        <v>11305</v>
      </c>
    </row>
    <row r="54" spans="1:7" ht="12.75" customHeight="1" x14ac:dyDescent="0.2">
      <c r="A54" s="3"/>
      <c r="B54" s="67" t="s">
        <v>95</v>
      </c>
      <c r="C54" s="69" t="s">
        <v>96</v>
      </c>
      <c r="D54" s="82">
        <v>1</v>
      </c>
      <c r="E54" s="69" t="s">
        <v>57</v>
      </c>
      <c r="F54" s="70">
        <f>2325*1.35</f>
        <v>3138.75</v>
      </c>
      <c r="G54" s="71">
        <f t="shared" si="2"/>
        <v>3735.1124999999997</v>
      </c>
    </row>
    <row r="55" spans="1:7" ht="13.5" customHeight="1" x14ac:dyDescent="0.2">
      <c r="A55" s="3"/>
      <c r="B55" s="24" t="s">
        <v>31</v>
      </c>
      <c r="C55" s="25"/>
      <c r="D55" s="25"/>
      <c r="E55" s="25"/>
      <c r="F55" s="26"/>
      <c r="G55" s="27">
        <f>SUM(G47:G54)</f>
        <v>328271.91249999998</v>
      </c>
    </row>
    <row r="56" spans="1:7" ht="12" customHeight="1" x14ac:dyDescent="0.2">
      <c r="A56" s="3"/>
      <c r="B56" s="3"/>
      <c r="C56" s="3"/>
      <c r="D56" s="3"/>
      <c r="E56" s="28"/>
      <c r="F56" s="21"/>
      <c r="G56" s="21"/>
    </row>
    <row r="57" spans="1:7" ht="12" customHeight="1" x14ac:dyDescent="0.2">
      <c r="A57" s="3"/>
      <c r="B57" s="18" t="s">
        <v>32</v>
      </c>
      <c r="C57" s="22"/>
      <c r="D57" s="22"/>
      <c r="E57" s="22"/>
      <c r="F57" s="19"/>
      <c r="G57" s="19"/>
    </row>
    <row r="58" spans="1:7" ht="24" customHeight="1" x14ac:dyDescent="0.2">
      <c r="A58" s="3"/>
      <c r="B58" s="23" t="s">
        <v>33</v>
      </c>
      <c r="C58" s="20" t="s">
        <v>29</v>
      </c>
      <c r="D58" s="20" t="s">
        <v>30</v>
      </c>
      <c r="E58" s="23" t="s">
        <v>18</v>
      </c>
      <c r="F58" s="20" t="s">
        <v>19</v>
      </c>
      <c r="G58" s="23" t="s">
        <v>20</v>
      </c>
    </row>
    <row r="59" spans="1:7" ht="12.75" customHeight="1" x14ac:dyDescent="0.2">
      <c r="A59" s="3"/>
      <c r="B59" s="67" t="s">
        <v>97</v>
      </c>
      <c r="C59" s="50" t="s">
        <v>98</v>
      </c>
      <c r="D59" s="68">
        <v>4</v>
      </c>
      <c r="E59" s="69" t="s">
        <v>99</v>
      </c>
      <c r="F59" s="70">
        <v>8500</v>
      </c>
      <c r="G59" s="71">
        <f>D59*F59</f>
        <v>34000</v>
      </c>
    </row>
    <row r="60" spans="1:7" ht="13.5" customHeight="1" x14ac:dyDescent="0.2">
      <c r="A60" s="3"/>
      <c r="B60" s="24" t="s">
        <v>34</v>
      </c>
      <c r="C60" s="25"/>
      <c r="D60" s="25"/>
      <c r="E60" s="25"/>
      <c r="F60" s="26"/>
      <c r="G60" s="27">
        <f>SUM(G59)</f>
        <v>34000</v>
      </c>
    </row>
    <row r="61" spans="1:7" ht="12" customHeight="1" x14ac:dyDescent="0.2">
      <c r="A61" s="3"/>
      <c r="B61" s="3"/>
      <c r="C61" s="3"/>
      <c r="D61" s="3"/>
      <c r="E61" s="3"/>
      <c r="F61" s="21"/>
      <c r="G61" s="21"/>
    </row>
    <row r="62" spans="1:7" ht="12" customHeight="1" x14ac:dyDescent="0.2">
      <c r="A62" s="3"/>
      <c r="B62" s="18" t="s">
        <v>35</v>
      </c>
      <c r="C62" s="29"/>
      <c r="D62" s="29"/>
      <c r="E62" s="29"/>
      <c r="F62" s="29"/>
      <c r="G62" s="30">
        <f>G33+G43+G55+G60</f>
        <v>491871.91249999998</v>
      </c>
    </row>
    <row r="63" spans="1:7" ht="12" customHeight="1" x14ac:dyDescent="0.2">
      <c r="A63" s="3"/>
      <c r="B63" s="31" t="s">
        <v>36</v>
      </c>
      <c r="C63" s="32"/>
      <c r="D63" s="32"/>
      <c r="E63" s="32"/>
      <c r="F63" s="32"/>
      <c r="G63" s="33">
        <f>G62*0.05</f>
        <v>24593.595625000002</v>
      </c>
    </row>
    <row r="64" spans="1:7" ht="12" customHeight="1" x14ac:dyDescent="0.2">
      <c r="A64" s="3"/>
      <c r="B64" s="18" t="s">
        <v>37</v>
      </c>
      <c r="C64" s="29"/>
      <c r="D64" s="29"/>
      <c r="E64" s="29"/>
      <c r="F64" s="29"/>
      <c r="G64" s="30">
        <f>G63+G62</f>
        <v>516465.50812499999</v>
      </c>
    </row>
    <row r="65" spans="1:7" ht="12" customHeight="1" x14ac:dyDescent="0.2">
      <c r="A65" s="3"/>
      <c r="B65" s="31" t="s">
        <v>38</v>
      </c>
      <c r="C65" s="32"/>
      <c r="D65" s="32"/>
      <c r="E65" s="32"/>
      <c r="F65" s="32"/>
      <c r="G65" s="33">
        <f>G12</f>
        <v>1180000</v>
      </c>
    </row>
    <row r="66" spans="1:7" ht="12" customHeight="1" x14ac:dyDescent="0.2">
      <c r="A66" s="3"/>
      <c r="B66" s="18" t="s">
        <v>39</v>
      </c>
      <c r="C66" s="29"/>
      <c r="D66" s="29"/>
      <c r="E66" s="29"/>
      <c r="F66" s="29"/>
      <c r="G66" s="34">
        <f>G65-G64</f>
        <v>663534.49187500007</v>
      </c>
    </row>
    <row r="67" spans="1:7" ht="12" customHeight="1" x14ac:dyDescent="0.2">
      <c r="A67" s="3"/>
      <c r="B67" s="51" t="s">
        <v>102</v>
      </c>
      <c r="C67" s="52"/>
      <c r="D67" s="52"/>
      <c r="E67" s="52"/>
      <c r="F67" s="52"/>
      <c r="G67" s="35"/>
    </row>
    <row r="68" spans="1:7" ht="12.75" customHeight="1" x14ac:dyDescent="0.2">
      <c r="A68" s="3"/>
      <c r="B68" s="19"/>
      <c r="C68" s="52"/>
      <c r="D68" s="52"/>
      <c r="E68" s="52"/>
      <c r="F68" s="52"/>
      <c r="G68" s="35"/>
    </row>
    <row r="69" spans="1:7" ht="12" customHeight="1" x14ac:dyDescent="0.2">
      <c r="A69" s="3"/>
      <c r="B69" s="53" t="s">
        <v>103</v>
      </c>
      <c r="C69" s="3"/>
      <c r="D69" s="3"/>
      <c r="E69" s="3"/>
      <c r="F69" s="3"/>
      <c r="G69" s="35"/>
    </row>
    <row r="70" spans="1:7" ht="12" customHeight="1" x14ac:dyDescent="0.2">
      <c r="A70" s="3"/>
      <c r="B70" s="51" t="s">
        <v>40</v>
      </c>
      <c r="C70" s="3"/>
      <c r="D70" s="3"/>
      <c r="E70" s="3"/>
      <c r="F70" s="3"/>
      <c r="G70" s="35"/>
    </row>
    <row r="71" spans="1:7" ht="12" customHeight="1" x14ac:dyDescent="0.2">
      <c r="A71" s="3"/>
      <c r="B71" s="51" t="s">
        <v>41</v>
      </c>
      <c r="C71" s="3"/>
      <c r="D71" s="3"/>
      <c r="E71" s="3"/>
      <c r="F71" s="3"/>
      <c r="G71" s="35"/>
    </row>
    <row r="72" spans="1:7" ht="12" customHeight="1" x14ac:dyDescent="0.2">
      <c r="A72" s="3"/>
      <c r="B72" s="51" t="s">
        <v>42</v>
      </c>
      <c r="C72" s="3"/>
      <c r="D72" s="3"/>
      <c r="E72" s="3"/>
      <c r="F72" s="3"/>
      <c r="G72" s="35"/>
    </row>
    <row r="73" spans="1:7" ht="12" customHeight="1" x14ac:dyDescent="0.2">
      <c r="A73" s="3"/>
      <c r="B73" s="51" t="s">
        <v>43</v>
      </c>
      <c r="C73" s="3"/>
      <c r="D73" s="3"/>
      <c r="E73" s="3"/>
      <c r="F73" s="3"/>
      <c r="G73" s="35"/>
    </row>
    <row r="74" spans="1:7" ht="12" customHeight="1" x14ac:dyDescent="0.2">
      <c r="A74" s="3"/>
      <c r="B74" s="51" t="s">
        <v>44</v>
      </c>
      <c r="C74" s="3"/>
      <c r="D74" s="3"/>
      <c r="E74" s="3"/>
      <c r="F74" s="3"/>
      <c r="G74" s="35"/>
    </row>
    <row r="75" spans="1:7" ht="12.75" customHeight="1" x14ac:dyDescent="0.2">
      <c r="A75" s="3"/>
      <c r="B75" s="51" t="s">
        <v>45</v>
      </c>
      <c r="C75" s="3"/>
      <c r="D75" s="3"/>
      <c r="E75" s="3"/>
      <c r="F75" s="3"/>
      <c r="G75" s="35"/>
    </row>
    <row r="76" spans="1:7" ht="12.75" customHeight="1" x14ac:dyDescent="0.2">
      <c r="A76" s="3"/>
      <c r="B76" s="19"/>
      <c r="C76" s="3"/>
      <c r="D76" s="3"/>
      <c r="E76" s="3"/>
      <c r="F76" s="3"/>
      <c r="G76" s="35"/>
    </row>
    <row r="77" spans="1:7" ht="15" customHeight="1" x14ac:dyDescent="0.2">
      <c r="A77" s="3"/>
      <c r="B77" s="54" t="s">
        <v>46</v>
      </c>
      <c r="C77" s="55"/>
      <c r="D77" s="56"/>
      <c r="E77" s="57"/>
      <c r="F77" s="57"/>
      <c r="G77" s="35"/>
    </row>
    <row r="78" spans="1:7" ht="12" customHeight="1" x14ac:dyDescent="0.2">
      <c r="A78" s="3"/>
      <c r="B78" s="58" t="s">
        <v>33</v>
      </c>
      <c r="C78" s="58" t="s">
        <v>47</v>
      </c>
      <c r="D78" s="59" t="s">
        <v>48</v>
      </c>
      <c r="E78" s="57"/>
      <c r="F78" s="57"/>
      <c r="G78" s="35"/>
    </row>
    <row r="79" spans="1:7" ht="12" customHeight="1" x14ac:dyDescent="0.2">
      <c r="A79" s="3"/>
      <c r="B79" s="84" t="s">
        <v>49</v>
      </c>
      <c r="C79" s="85">
        <f>G33</f>
        <v>129600</v>
      </c>
      <c r="D79" s="86">
        <f>(C79/C85)</f>
        <v>0.25093640903630865</v>
      </c>
      <c r="E79" s="57"/>
      <c r="F79" s="57"/>
      <c r="G79" s="35"/>
    </row>
    <row r="80" spans="1:7" ht="12" customHeight="1" x14ac:dyDescent="0.2">
      <c r="A80" s="3"/>
      <c r="B80" s="84" t="s">
        <v>50</v>
      </c>
      <c r="C80" s="87">
        <v>0</v>
      </c>
      <c r="D80" s="86">
        <v>0</v>
      </c>
      <c r="E80" s="57"/>
      <c r="F80" s="57"/>
      <c r="G80" s="35"/>
    </row>
    <row r="81" spans="1:7" ht="12" customHeight="1" x14ac:dyDescent="0.2">
      <c r="A81" s="3"/>
      <c r="B81" s="84" t="s">
        <v>51</v>
      </c>
      <c r="C81" s="85">
        <v>0</v>
      </c>
      <c r="D81" s="86">
        <f>(C81/C85)</f>
        <v>0</v>
      </c>
      <c r="E81" s="57"/>
      <c r="F81" s="57"/>
      <c r="G81" s="35"/>
    </row>
    <row r="82" spans="1:7" ht="12" customHeight="1" x14ac:dyDescent="0.2">
      <c r="A82" s="3"/>
      <c r="B82" s="84" t="s">
        <v>28</v>
      </c>
      <c r="C82" s="85">
        <f>G55</f>
        <v>328271.91249999998</v>
      </c>
      <c r="D82" s="86">
        <f>(C82/C85)</f>
        <v>0.63561246072709354</v>
      </c>
      <c r="E82" s="57"/>
      <c r="F82" s="57"/>
      <c r="G82" s="35"/>
    </row>
    <row r="83" spans="1:7" ht="12" customHeight="1" x14ac:dyDescent="0.2">
      <c r="A83" s="3"/>
      <c r="B83" s="84" t="s">
        <v>52</v>
      </c>
      <c r="C83" s="88">
        <f>G60</f>
        <v>34000</v>
      </c>
      <c r="D83" s="86">
        <f>(C83/C85)</f>
        <v>6.5832082617550122E-2</v>
      </c>
      <c r="E83" s="60"/>
      <c r="F83" s="60"/>
      <c r="G83" s="35"/>
    </row>
    <row r="84" spans="1:7" ht="12" customHeight="1" x14ac:dyDescent="0.2">
      <c r="A84" s="3"/>
      <c r="B84" s="84" t="s">
        <v>53</v>
      </c>
      <c r="C84" s="88">
        <f>G63</f>
        <v>24593.595625000002</v>
      </c>
      <c r="D84" s="86">
        <f>(C84/C85)</f>
        <v>4.7619047619047623E-2</v>
      </c>
      <c r="E84" s="60"/>
      <c r="F84" s="60"/>
      <c r="G84" s="35"/>
    </row>
    <row r="85" spans="1:7" ht="12.75" customHeight="1" x14ac:dyDescent="0.2">
      <c r="A85" s="3"/>
      <c r="B85" s="89" t="s">
        <v>54</v>
      </c>
      <c r="C85" s="90">
        <f>SUM(C79:C84)</f>
        <v>516465.50812499999</v>
      </c>
      <c r="D85" s="91">
        <f>SUM(D79:D84)</f>
        <v>1</v>
      </c>
      <c r="E85" s="60"/>
      <c r="F85" s="60"/>
      <c r="G85" s="35"/>
    </row>
    <row r="86" spans="1:7" ht="12" customHeight="1" x14ac:dyDescent="0.2">
      <c r="A86" s="3"/>
      <c r="B86" s="19"/>
      <c r="C86" s="52"/>
      <c r="D86" s="52"/>
      <c r="E86" s="52"/>
      <c r="F86" s="52"/>
      <c r="G86" s="35"/>
    </row>
    <row r="87" spans="1:7" ht="12.75" customHeight="1" x14ac:dyDescent="0.2">
      <c r="A87" s="3"/>
      <c r="B87" s="62"/>
      <c r="C87" s="52"/>
      <c r="D87" s="52"/>
      <c r="E87" s="52"/>
      <c r="F87" s="52"/>
      <c r="G87" s="35"/>
    </row>
    <row r="88" spans="1:7" ht="12" customHeight="1" x14ac:dyDescent="0.2">
      <c r="A88" s="3"/>
      <c r="B88" s="63"/>
      <c r="C88" s="64" t="s">
        <v>106</v>
      </c>
      <c r="D88" s="63"/>
      <c r="E88" s="63"/>
      <c r="F88" s="60"/>
      <c r="G88" s="35"/>
    </row>
    <row r="89" spans="1:7" ht="12" customHeight="1" x14ac:dyDescent="0.2">
      <c r="A89" s="3"/>
      <c r="B89" s="58" t="s">
        <v>104</v>
      </c>
      <c r="C89" s="65">
        <v>1</v>
      </c>
      <c r="D89" s="65">
        <v>2</v>
      </c>
      <c r="E89" s="65">
        <v>3</v>
      </c>
      <c r="F89" s="66"/>
      <c r="G89" s="36"/>
    </row>
    <row r="90" spans="1:7" ht="12.75" customHeight="1" x14ac:dyDescent="0.2">
      <c r="A90" s="3"/>
      <c r="B90" s="58" t="s">
        <v>105</v>
      </c>
      <c r="C90" s="61">
        <f>(G64/C89)</f>
        <v>516465.50812499999</v>
      </c>
      <c r="D90" s="61">
        <f>(G64/D89)</f>
        <v>258232.7540625</v>
      </c>
      <c r="E90" s="61">
        <f>(G64/E89)</f>
        <v>172155.169375</v>
      </c>
      <c r="F90" s="66"/>
      <c r="G90" s="36"/>
    </row>
    <row r="91" spans="1:7" ht="15.6" customHeight="1" x14ac:dyDescent="0.2">
      <c r="A91" s="3"/>
      <c r="B91" s="51" t="s">
        <v>55</v>
      </c>
      <c r="C91" s="3"/>
      <c r="D91" s="3"/>
      <c r="E91" s="3"/>
      <c r="F91" s="3"/>
      <c r="G91" s="3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dcterms:created xsi:type="dcterms:W3CDTF">2020-11-27T12:49:26Z</dcterms:created>
  <dcterms:modified xsi:type="dcterms:W3CDTF">2022-06-20T00:38:08Z</dcterms:modified>
</cp:coreProperties>
</file>