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uerto Montt\"/>
    </mc:Choice>
  </mc:AlternateContent>
  <bookViews>
    <workbookView xWindow="0" yWindow="0" windowWidth="20490" windowHeight="9050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48" i="1" l="1"/>
  <c r="G49" i="1"/>
  <c r="G50" i="1"/>
  <c r="G58" i="1"/>
  <c r="G59" i="1"/>
  <c r="G60" i="1"/>
  <c r="G61" i="1"/>
  <c r="G62" i="1"/>
  <c r="G63" i="1"/>
  <c r="G64" i="1"/>
  <c r="G56" i="1"/>
  <c r="G57" i="1"/>
  <c r="G54" i="1"/>
  <c r="G24" i="1"/>
  <c r="G25" i="1"/>
  <c r="G26" i="1"/>
  <c r="G27" i="1"/>
  <c r="G28" i="1"/>
  <c r="C90" i="1" l="1"/>
  <c r="G70" i="1" l="1"/>
  <c r="C93" i="1" s="1"/>
  <c r="G53" i="1"/>
  <c r="G52" i="1"/>
  <c r="G47" i="1"/>
  <c r="G41" i="1"/>
  <c r="G40" i="1"/>
  <c r="G39" i="1"/>
  <c r="G38" i="1"/>
  <c r="G23" i="1"/>
  <c r="G22" i="1"/>
  <c r="G21" i="1"/>
  <c r="G29" i="1" s="1"/>
  <c r="G12" i="1"/>
  <c r="G75" i="1" s="1"/>
  <c r="G65" i="1" l="1"/>
  <c r="C92" i="1" s="1"/>
  <c r="G42" i="1"/>
  <c r="C91" i="1" s="1"/>
  <c r="G72" i="1" l="1"/>
  <c r="G73" i="1" s="1"/>
  <c r="C89" i="1"/>
  <c r="G74" i="1" l="1"/>
  <c r="C94" i="1"/>
  <c r="C95" i="1" s="1"/>
  <c r="D89" i="1" s="1"/>
  <c r="E100" i="1" l="1"/>
  <c r="D100" i="1"/>
  <c r="C100" i="1"/>
  <c r="G76" i="1"/>
  <c r="D94" i="1"/>
  <c r="D92" i="1"/>
  <c r="D91" i="1"/>
  <c r="D93" i="1"/>
  <c r="D95" i="1" l="1"/>
</calcChain>
</file>

<file path=xl/sharedStrings.xml><?xml version="1.0" encoding="utf-8"?>
<sst xmlns="http://schemas.openxmlformats.org/spreadsheetml/2006/main" count="183" uniqueCount="128">
  <si>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</si>
  <si>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</si>
  <si>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</si>
  <si>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</si>
  <si>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</si>
  <si>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</si>
  <si>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</si>
  <si>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</si>
  <si>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</si>
  <si>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</si>
  <si>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</si>
  <si>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</si>
  <si>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</si>
  <si>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</si>
  <si>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</si>
  <si>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</si>
  <si>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</si>
  <si>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</si>
  <si>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</si>
  <si>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</si>
  <si>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</si>
  <si>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</si>
  <si>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</si>
  <si>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</si>
  <si>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</si>
  <si>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</si>
  <si>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</si>
  <si>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</si>
  <si>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</si>
  <si>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</si>
  <si>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</si>
  <si>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</si>
  <si>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</si>
  <si>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</si>
  <si>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</si>
  <si>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</si>
  <si>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</si>
  <si>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</si>
  <si>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</si>
  <si>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</si>
  <si>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</si>
  <si>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</si>
  <si>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</si>
  <si>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</si>
  <si>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</si>
  <si>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</si>
  <si>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</si>
  <si>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</si>
  <si>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</si>
  <si>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</si>
  <si>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</si>
  <si>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</si>
  <si>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</si>
  <si>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</si>
  <si>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Subtotal otros</t>
  </si>
  <si>
    <t>Bovinos Carne</t>
  </si>
  <si>
    <t>Raza</t>
  </si>
  <si>
    <t>Clavel y Cruzas</t>
  </si>
  <si>
    <t>LOS LAGOS</t>
  </si>
  <si>
    <t>PRECIO ESPERADO ($/kilo)</t>
  </si>
  <si>
    <t>MERCADO INTERNO</t>
  </si>
  <si>
    <t>Normal</t>
  </si>
  <si>
    <t>Manejo sanitario otoño</t>
  </si>
  <si>
    <t>Abril-Mayo</t>
  </si>
  <si>
    <t xml:space="preserve">Manejo sanitario Primavera </t>
  </si>
  <si>
    <t>Octubre - Noviembre</t>
  </si>
  <si>
    <t xml:space="preserve">Forrajeo Invernal </t>
  </si>
  <si>
    <t>Reparacion de cercos</t>
  </si>
  <si>
    <t>Enero-Diciembre</t>
  </si>
  <si>
    <t>Fertilizaciones</t>
  </si>
  <si>
    <t>Septiembre-octubre</t>
  </si>
  <si>
    <t>Siembras de praderas y/o cultivos</t>
  </si>
  <si>
    <t>Marzo-abril</t>
  </si>
  <si>
    <t>Cosecha de forraje Ensillaje y/o heno</t>
  </si>
  <si>
    <t>Marzo</t>
  </si>
  <si>
    <t>PREPARACION DE SUELO</t>
  </si>
  <si>
    <t>J/maquinaria x 8 HORAS (30000 x hora)</t>
  </si>
  <si>
    <t>otoño</t>
  </si>
  <si>
    <t>SIEMBRAS</t>
  </si>
  <si>
    <t>otoño/primavera</t>
  </si>
  <si>
    <t>Cosecha de Forraje</t>
  </si>
  <si>
    <t>primavera</t>
  </si>
  <si>
    <t>FARMACOS</t>
  </si>
  <si>
    <t>Vacuna Clostridial(1)</t>
  </si>
  <si>
    <t>Frasco  100 cc (50 dosis)</t>
  </si>
  <si>
    <t>Primavera</t>
  </si>
  <si>
    <t>Ivermectina(2)</t>
  </si>
  <si>
    <t>Frasco 500 cc</t>
  </si>
  <si>
    <t>Otoño y primavera</t>
  </si>
  <si>
    <t>Vitaminas</t>
  </si>
  <si>
    <t>Frasco 250 cc</t>
  </si>
  <si>
    <t>Antibioticos y Antinflamatorios</t>
  </si>
  <si>
    <t>ALIMENTACION</t>
  </si>
  <si>
    <t>Heno (3) fardos de 25 kg c/u</t>
  </si>
  <si>
    <t>invierno</t>
  </si>
  <si>
    <t>Sales Minerales</t>
  </si>
  <si>
    <t>Nylon ensilaje</t>
  </si>
  <si>
    <t>Nylon ensilaje por kilo</t>
  </si>
  <si>
    <t>Fertilizantes</t>
  </si>
  <si>
    <t>Sacos de 25 kg</t>
  </si>
  <si>
    <t>Semillas</t>
  </si>
  <si>
    <t>Combustible diesel</t>
  </si>
  <si>
    <t>Petroleo diesel</t>
  </si>
  <si>
    <t>Combustible bencina</t>
  </si>
  <si>
    <t>Bencina x litro</t>
  </si>
  <si>
    <t>Alambre pua</t>
  </si>
  <si>
    <t>Rollo Alambre 500 mts</t>
  </si>
  <si>
    <t>Grapas</t>
  </si>
  <si>
    <t>Grapas por kilo</t>
  </si>
  <si>
    <t>Estacones de madera</t>
  </si>
  <si>
    <t>Fletes</t>
  </si>
  <si>
    <t>Flete transporte insumos</t>
  </si>
  <si>
    <t>Costo unitario ($/kilo carne) (*)</t>
  </si>
  <si>
    <t>ESCENARIOS COSTO UNITARIO  ($/kilo carne)</t>
  </si>
  <si>
    <t>Puerto Montt</t>
  </si>
  <si>
    <t>Concentrados(1,5 saco 25 kg/dia por 30 dias)</t>
  </si>
  <si>
    <t>COSTO TOTAL/Plantel 30 vientres</t>
  </si>
  <si>
    <t>Otoño-Primavera</t>
  </si>
  <si>
    <t>Veterinario de urgencia.</t>
  </si>
  <si>
    <t>Rendimiento (kilo carne/plantel)</t>
  </si>
  <si>
    <t>Enero 2022</t>
  </si>
  <si>
    <t>01 abril 2022</t>
  </si>
  <si>
    <t>J/maquinaria x 8 HORAS (40000 x hora)</t>
  </si>
  <si>
    <t>Estacones Impregnada de 3-4" x 2,4 mts</t>
  </si>
  <si>
    <t>RENDIMIENTO:  (Kg. carne /Plantel de 25 Vientres)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</si>
  <si>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</si>
  <si>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</si>
  <si>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COSTOS DIRECTOS DE PRODUCCIÓN CARNE/PLANTEL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</si>
</sst>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&quot;$&quot;\ * #,##0_-;\-&quot;$&quot;\ * #,##0_-;_-&quot;$&quot;\ * &quot;-&quot;_-;_-@_-"/>
    <numFmt numFmtId="165" formatCode="_ &quot;$&quot;* #,##0_ ;_ &quot;$&quot;* \-#,##0_ ;_ &quot;$&quot;* &quot;-&quot;_ ;_ @_ "/>
    <numFmt numFmtId="166" formatCode="_ * #,##0.00_ ;_ * \-#,##0.00_ ;_ * &quot;-&quot;??_ ;_ @_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  <numFmt numFmtId="170" formatCode="_-* #,##0_-;\-* #,##0_-;_-* &quot;-&quot;??_-;_-@_-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166" fontId="6" fillId="0" borderId="0" applyFont="0" applyFill="0" applyBorder="0" applyAlignment="0" applyProtection="0"/>
    <xf numFmtId="166" fontId="7" fillId="0" borderId="22" applyFont="0" applyFill="0" applyBorder="0" applyAlignment="0" applyProtection="0"/>
    <xf numFmtId="43" fontId="8" fillId="0" borderId="22" applyFont="0" applyFill="0" applyBorder="0" applyAlignment="0" applyProtection="0"/>
    <xf numFmtId="43" fontId="7" fillId="0" borderId="22" applyFont="0" applyFill="0" applyBorder="0" applyAlignment="0" applyProtection="0"/>
    <xf numFmtId="165" fontId="6" fillId="0" borderId="0" applyFont="0" applyFill="0" applyBorder="0" applyAlignment="0" applyProtection="0"/>
  </cellStyleXfs>
  <cellXfs count="154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vertical="center"/>
    </xf>
    <xf numFmtId="49" fontId="2" fillId="2" borderId="6" xfId="0" applyNumberFormat="1" applyFont="1" applyFill="1" applyBorder="1" applyAlignment="1">
      <alignment horizontal="left" vertical="center"/>
    </xf>
    <xf numFmtId="14" fontId="2" fillId="2" borderId="61" xfId="0" applyNumberFormat="1" applyFont="1" applyFill="1" applyBorder="1" applyAlignment="1">
      <alignment horizontal="left"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9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9" fillId="0" borderId="56" xfId="0" applyFont="1" applyFill="1" applyBorder="1" applyAlignment="1">
      <alignment horizontal="left" vertical="center"/>
    </xf>
    <xf numFmtId="0" fontId="10" fillId="0" borderId="56" xfId="0" applyFont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164" fontId="9" fillId="0" borderId="56" xfId="2" applyNumberFormat="1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horizontal="right" vertical="center" wrapText="1"/>
    </xf>
    <xf numFmtId="0" fontId="9" fillId="0" borderId="5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8" xfId="0" applyFont="1" applyFill="1" applyBorder="1" applyAlignment="1">
      <alignment horizontal="center" vertical="center"/>
    </xf>
    <xf numFmtId="170" fontId="2" fillId="0" borderId="58" xfId="3" applyNumberFormat="1" applyFont="1" applyFill="1" applyBorder="1" applyAlignment="1">
      <alignment horizontal="right" vertical="center" wrapText="1"/>
    </xf>
    <xf numFmtId="0" fontId="5" fillId="0" borderId="59" xfId="0" applyFont="1" applyFill="1" applyBorder="1" applyAlignment="1">
      <alignment vertical="center" wrapText="1"/>
    </xf>
    <xf numFmtId="0" fontId="2" fillId="0" borderId="59" xfId="0" applyFont="1" applyFill="1" applyBorder="1" applyAlignment="1">
      <alignment horizontal="center" vertical="center" wrapText="1"/>
    </xf>
    <xf numFmtId="170" fontId="2" fillId="0" borderId="59" xfId="3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9" fillId="0" borderId="56" xfId="3" applyNumberFormat="1" applyFont="1" applyFill="1" applyBorder="1" applyAlignment="1">
      <alignment vertical="center"/>
    </xf>
    <xf numFmtId="0" fontId="5" fillId="10" borderId="60" xfId="0" applyFont="1" applyFill="1" applyBorder="1" applyAlignment="1">
      <alignment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170" fontId="2" fillId="0" borderId="60" xfId="3" applyNumberFormat="1" applyFont="1" applyFill="1" applyBorder="1" applyAlignment="1">
      <alignment horizontal="right" vertical="center" wrapText="1"/>
    </xf>
    <xf numFmtId="43" fontId="9" fillId="0" borderId="56" xfId="4" applyNumberFormat="1" applyFont="1" applyFill="1" applyBorder="1" applyAlignment="1">
      <alignment horizontal="center" vertical="center"/>
    </xf>
    <xf numFmtId="0" fontId="9" fillId="0" borderId="56" xfId="4" applyNumberFormat="1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left" vertical="center"/>
    </xf>
    <xf numFmtId="43" fontId="9" fillId="0" borderId="60" xfId="4" applyNumberFormat="1" applyFont="1" applyFill="1" applyBorder="1" applyAlignment="1">
      <alignment horizontal="center" vertical="center"/>
    </xf>
    <xf numFmtId="0" fontId="9" fillId="0" borderId="60" xfId="4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164" fontId="9" fillId="0" borderId="60" xfId="3" applyNumberFormat="1" applyFont="1" applyFill="1" applyBorder="1" applyAlignment="1">
      <alignment vertical="center"/>
    </xf>
    <xf numFmtId="164" fontId="9" fillId="0" borderId="56" xfId="1" applyNumberFormat="1" applyFont="1" applyFill="1" applyBorder="1" applyAlignment="1">
      <alignment vertical="center"/>
    </xf>
    <xf numFmtId="49" fontId="2" fillId="2" borderId="61" xfId="0" applyNumberFormat="1" applyFont="1" applyFill="1" applyBorder="1" applyAlignment="1">
      <alignment horizontal="center" vertical="center"/>
    </xf>
    <xf numFmtId="49" fontId="2" fillId="2" borderId="62" xfId="0" applyNumberFormat="1" applyFont="1" applyFill="1" applyBorder="1" applyAlignment="1">
      <alignment horizontal="center" vertical="center"/>
    </xf>
    <xf numFmtId="3" fontId="2" fillId="0" borderId="56" xfId="5" applyNumberFormat="1" applyFont="1" applyFill="1" applyBorder="1" applyAlignment="1">
      <alignment horizontal="right" vertical="center" wrapText="1"/>
    </xf>
    <xf numFmtId="3" fontId="2" fillId="2" borderId="63" xfId="0" applyNumberFormat="1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8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4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168" fontId="5" fillId="8" borderId="54" xfId="0" applyNumberFormat="1" applyFont="1" applyFill="1" applyBorder="1" applyAlignment="1">
      <alignment vertical="center"/>
    </xf>
    <xf numFmtId="0" fontId="5" fillId="8" borderId="54" xfId="0" applyNumberFormat="1" applyFont="1" applyFill="1" applyBorder="1" applyAlignment="1">
      <alignment vertical="center"/>
    </xf>
    <xf numFmtId="0" fontId="5" fillId="8" borderId="55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49" fontId="14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6">
    <cellStyle name="Millares" xfId="1" builtinId="3"/>
    <cellStyle name="Millares 2" xfId="3"/>
    <cellStyle name="Millares 4" xfId="2"/>
    <cellStyle name="Millares 6" xfId="4"/>
    <cellStyle name="Moneda [0]" xfId="5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95250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B19" zoomScaleNormal="100" workbookViewId="0">
      <selection activeCell="J20" sqref="J20"/>
    </sheetView>
  </sheetViews>
  <sheetFormatPr baseColWidth="10" defaultColWidth="10.81640625" defaultRowHeight="11.25" customHeight="1" x14ac:dyDescent="0.35"/>
  <cols>
    <col min="1" max="1" width="4.453125" style="32" customWidth="1"/>
    <col min="2" max="2" width="24.453125" style="32" customWidth="1"/>
    <col min="3" max="3" width="23" style="32" customWidth="1"/>
    <col min="4" max="4" width="9.453125" style="32" customWidth="1"/>
    <col min="5" max="5" width="14.453125" style="32" customWidth="1"/>
    <col min="6" max="6" width="11" style="32" customWidth="1"/>
    <col min="7" max="7" width="13.81640625" style="32" customWidth="1"/>
    <col min="8" max="255" width="10.81640625" style="32" customWidth="1"/>
    <col min="256" max="16384" width="10.81640625" style="33"/>
  </cols>
  <sheetData>
    <row r="1" spans="1:7" ht="15" customHeight="1" x14ac:dyDescent="0.35">
      <c r="A1" s="31"/>
      <c r="B1" s="31"/>
      <c r="C1" s="31"/>
      <c r="D1" s="31"/>
      <c r="E1" s="31"/>
      <c r="F1" s="31"/>
      <c r="G1" s="31"/>
    </row>
    <row r="2" spans="1:7" ht="15" customHeight="1" x14ac:dyDescent="0.35">
      <c r="A2" s="31"/>
      <c r="B2" s="31"/>
      <c r="C2" s="31"/>
      <c r="D2" s="31"/>
      <c r="E2" s="31"/>
      <c r="F2" s="31"/>
      <c r="G2" s="31"/>
    </row>
    <row r="3" spans="1:7" ht="15" customHeight="1" x14ac:dyDescent="0.35">
      <c r="A3" s="31"/>
      <c r="B3" s="31"/>
      <c r="C3" s="31"/>
      <c r="D3" s="31"/>
      <c r="E3" s="31"/>
      <c r="F3" s="31"/>
      <c r="G3" s="31"/>
    </row>
    <row r="4" spans="1:7" ht="15" customHeight="1" x14ac:dyDescent="0.35">
      <c r="A4" s="31"/>
      <c r="B4" s="31"/>
      <c r="C4" s="31"/>
      <c r="D4" s="31"/>
      <c r="E4" s="31"/>
      <c r="F4" s="31"/>
      <c r="G4" s="31"/>
    </row>
    <row r="5" spans="1:7" ht="15" customHeight="1" x14ac:dyDescent="0.35">
      <c r="A5" s="31"/>
      <c r="B5" s="31"/>
      <c r="C5" s="31"/>
      <c r="D5" s="31"/>
      <c r="E5" s="31"/>
      <c r="F5" s="31"/>
      <c r="G5" s="31"/>
    </row>
    <row r="6" spans="1:7" ht="15" customHeight="1" x14ac:dyDescent="0.35">
      <c r="A6" s="31"/>
      <c r="B6" s="31"/>
      <c r="C6" s="31"/>
      <c r="D6" s="31"/>
      <c r="E6" s="31"/>
      <c r="F6" s="31"/>
      <c r="G6" s="31"/>
    </row>
    <row r="7" spans="1:7" ht="15" customHeight="1" x14ac:dyDescent="0.35">
      <c r="A7" s="31"/>
      <c r="B7" s="31"/>
      <c r="C7" s="31"/>
      <c r="D7" s="31"/>
      <c r="E7" s="31"/>
      <c r="F7" s="31"/>
      <c r="G7" s="31"/>
    </row>
    <row r="8" spans="1:7" ht="15" customHeight="1" x14ac:dyDescent="0.35">
      <c r="A8" s="31"/>
      <c r="B8" s="34"/>
      <c r="C8" s="35"/>
      <c r="D8" s="31"/>
      <c r="E8" s="35"/>
      <c r="F8" s="35"/>
      <c r="G8" s="35"/>
    </row>
    <row r="9" spans="1:7" ht="25.5" customHeight="1" x14ac:dyDescent="0.35">
      <c r="A9" s="36"/>
      <c r="B9" s="1" t="s">
        <v>0</v>
      </c>
      <c r="C9" s="37" t="s">
        <v>55</v>
      </c>
      <c r="D9" s="38"/>
      <c r="E9" s="148" t="s">
        <v>124</v>
      </c>
      <c r="F9" s="149"/>
      <c r="G9" s="39">
        <v>6500</v>
      </c>
    </row>
    <row r="10" spans="1:7" ht="19.5" customHeight="1" x14ac:dyDescent="0.35">
      <c r="A10" s="36"/>
      <c r="B10" s="65" t="s">
        <v>56</v>
      </c>
      <c r="C10" s="66" t="s">
        <v>57</v>
      </c>
      <c r="D10" s="38"/>
      <c r="E10" s="146" t="s">
        <v>1</v>
      </c>
      <c r="F10" s="147"/>
      <c r="G10" s="60" t="s">
        <v>120</v>
      </c>
    </row>
    <row r="11" spans="1:7" ht="14.25" customHeight="1" x14ac:dyDescent="0.35">
      <c r="A11" s="36"/>
      <c r="B11" s="65" t="s">
        <v>2</v>
      </c>
      <c r="C11" s="37" t="s">
        <v>3</v>
      </c>
      <c r="D11" s="38"/>
      <c r="E11" s="146" t="s">
        <v>59</v>
      </c>
      <c r="F11" s="147"/>
      <c r="G11" s="67">
        <v>1550</v>
      </c>
    </row>
    <row r="12" spans="1:7" ht="11.25" customHeight="1" x14ac:dyDescent="0.35">
      <c r="A12" s="36"/>
      <c r="B12" s="65" t="s">
        <v>4</v>
      </c>
      <c r="C12" s="68" t="s">
        <v>58</v>
      </c>
      <c r="D12" s="38"/>
      <c r="E12" s="69" t="s">
        <v>5</v>
      </c>
      <c r="F12" s="70"/>
      <c r="G12" s="71">
        <f>(G9*G11)</f>
        <v>10075000</v>
      </c>
    </row>
    <row r="13" spans="1:7" ht="11.25" customHeight="1" x14ac:dyDescent="0.35">
      <c r="A13" s="36"/>
      <c r="B13" s="65" t="s">
        <v>6</v>
      </c>
      <c r="C13" s="37" t="s">
        <v>114</v>
      </c>
      <c r="D13" s="38"/>
      <c r="E13" s="146" t="s">
        <v>7</v>
      </c>
      <c r="F13" s="147"/>
      <c r="G13" s="37" t="s">
        <v>60</v>
      </c>
    </row>
    <row r="14" spans="1:7" ht="13.5" customHeight="1" x14ac:dyDescent="0.35">
      <c r="A14" s="36"/>
      <c r="B14" s="65" t="s">
        <v>8</v>
      </c>
      <c r="C14" s="37" t="s">
        <v>114</v>
      </c>
      <c r="D14" s="38"/>
      <c r="E14" s="146" t="s">
        <v>9</v>
      </c>
      <c r="F14" s="147"/>
      <c r="G14" s="37" t="s">
        <v>121</v>
      </c>
    </row>
    <row r="15" spans="1:7" ht="14.25" customHeight="1" x14ac:dyDescent="0.35">
      <c r="A15" s="36"/>
      <c r="B15" s="65" t="s">
        <v>10</v>
      </c>
      <c r="C15" s="61">
        <v>44713</v>
      </c>
      <c r="D15" s="38"/>
      <c r="E15" s="150" t="s">
        <v>11</v>
      </c>
      <c r="F15" s="151"/>
      <c r="G15" s="68" t="s">
        <v>61</v>
      </c>
    </row>
    <row r="16" spans="1:7" ht="12" customHeight="1" x14ac:dyDescent="0.35">
      <c r="A16" s="31"/>
      <c r="B16" s="40"/>
      <c r="C16" s="41"/>
      <c r="D16" s="4"/>
      <c r="E16" s="42"/>
      <c r="F16" s="42"/>
      <c r="G16" s="43"/>
    </row>
    <row r="17" spans="1:8" ht="12" customHeight="1" x14ac:dyDescent="0.35">
      <c r="A17" s="44"/>
      <c r="B17" s="152" t="s">
        <v>127</v>
      </c>
      <c r="C17" s="153"/>
      <c r="D17" s="153"/>
      <c r="E17" s="153"/>
      <c r="F17" s="153"/>
      <c r="G17" s="153"/>
    </row>
    <row r="18" spans="1:8" ht="12" customHeight="1" x14ac:dyDescent="0.35">
      <c r="A18" s="31"/>
      <c r="B18" s="45"/>
      <c r="C18" s="46"/>
      <c r="D18" s="46"/>
      <c r="E18" s="46"/>
      <c r="F18" s="47"/>
      <c r="G18" s="47"/>
    </row>
    <row r="19" spans="1:8" ht="12" customHeight="1" x14ac:dyDescent="0.35">
      <c r="A19" s="36"/>
      <c r="B19" s="2" t="s">
        <v>12</v>
      </c>
      <c r="C19" s="3"/>
      <c r="D19" s="4"/>
      <c r="E19" s="4"/>
      <c r="F19" s="4"/>
      <c r="G19" s="4"/>
    </row>
    <row r="20" spans="1:8" ht="18.75" customHeight="1" x14ac:dyDescent="0.35">
      <c r="A20" s="44"/>
      <c r="B20" s="58" t="s">
        <v>13</v>
      </c>
      <c r="C20" s="58" t="s">
        <v>14</v>
      </c>
      <c r="D20" s="58" t="s">
        <v>15</v>
      </c>
      <c r="E20" s="58" t="s">
        <v>16</v>
      </c>
      <c r="F20" s="58" t="s">
        <v>17</v>
      </c>
      <c r="G20" s="58" t="s">
        <v>18</v>
      </c>
    </row>
    <row r="21" spans="1:8" ht="12.75" customHeight="1" x14ac:dyDescent="0.35">
      <c r="A21" s="56"/>
      <c r="B21" s="72" t="s">
        <v>62</v>
      </c>
      <c r="C21" s="73" t="s">
        <v>19</v>
      </c>
      <c r="D21" s="74">
        <v>2</v>
      </c>
      <c r="E21" s="74" t="s">
        <v>63</v>
      </c>
      <c r="F21" s="75">
        <v>25000</v>
      </c>
      <c r="G21" s="76">
        <f>(D21*F21)</f>
        <v>50000</v>
      </c>
    </row>
    <row r="22" spans="1:8" ht="25.5" customHeight="1" x14ac:dyDescent="0.35">
      <c r="A22" s="56"/>
      <c r="B22" s="72" t="s">
        <v>64</v>
      </c>
      <c r="C22" s="73" t="s">
        <v>19</v>
      </c>
      <c r="D22" s="74">
        <v>3</v>
      </c>
      <c r="E22" s="74" t="s">
        <v>65</v>
      </c>
      <c r="F22" s="75">
        <v>25000</v>
      </c>
      <c r="G22" s="76">
        <f>(D22*F22)</f>
        <v>75000</v>
      </c>
    </row>
    <row r="23" spans="1:8" ht="12.75" customHeight="1" x14ac:dyDescent="0.35">
      <c r="A23" s="56"/>
      <c r="B23" s="77" t="s">
        <v>66</v>
      </c>
      <c r="C23" s="73" t="s">
        <v>19</v>
      </c>
      <c r="D23" s="74">
        <v>30</v>
      </c>
      <c r="E23" s="74" t="s">
        <v>24</v>
      </c>
      <c r="F23" s="75">
        <v>20000</v>
      </c>
      <c r="G23" s="76">
        <f>(D23*F23)</f>
        <v>600000</v>
      </c>
    </row>
    <row r="24" spans="1:8" ht="12.75" customHeight="1" x14ac:dyDescent="0.35">
      <c r="A24" s="56"/>
      <c r="B24" s="77" t="s">
        <v>67</v>
      </c>
      <c r="C24" s="73" t="s">
        <v>19</v>
      </c>
      <c r="D24" s="74">
        <v>4</v>
      </c>
      <c r="E24" s="74" t="s">
        <v>68</v>
      </c>
      <c r="F24" s="75">
        <v>20000</v>
      </c>
      <c r="G24" s="76">
        <f t="shared" ref="G24:G28" si="0">(D24*F24)</f>
        <v>80000</v>
      </c>
    </row>
    <row r="25" spans="1:8" ht="12.75" customHeight="1" x14ac:dyDescent="0.35">
      <c r="A25" s="56"/>
      <c r="B25" s="77" t="s">
        <v>69</v>
      </c>
      <c r="C25" s="73" t="s">
        <v>19</v>
      </c>
      <c r="D25" s="74">
        <v>4</v>
      </c>
      <c r="E25" s="74" t="s">
        <v>70</v>
      </c>
      <c r="F25" s="75">
        <v>20000</v>
      </c>
      <c r="G25" s="76">
        <f t="shared" si="0"/>
        <v>80000</v>
      </c>
    </row>
    <row r="26" spans="1:8" ht="12.75" customHeight="1" x14ac:dyDescent="0.35">
      <c r="A26" s="56"/>
      <c r="B26" s="77" t="s">
        <v>71</v>
      </c>
      <c r="C26" s="73" t="s">
        <v>19</v>
      </c>
      <c r="D26" s="74">
        <v>3</v>
      </c>
      <c r="E26" s="74" t="s">
        <v>72</v>
      </c>
      <c r="F26" s="75">
        <v>20000</v>
      </c>
      <c r="G26" s="76">
        <f t="shared" si="0"/>
        <v>60000</v>
      </c>
    </row>
    <row r="27" spans="1:8" ht="12.75" customHeight="1" x14ac:dyDescent="0.35">
      <c r="A27" s="56"/>
      <c r="B27" s="77" t="s">
        <v>71</v>
      </c>
      <c r="C27" s="73" t="s">
        <v>19</v>
      </c>
      <c r="D27" s="74">
        <v>3</v>
      </c>
      <c r="E27" s="74" t="s">
        <v>70</v>
      </c>
      <c r="F27" s="75">
        <v>20000</v>
      </c>
      <c r="G27" s="76">
        <f t="shared" si="0"/>
        <v>60000</v>
      </c>
    </row>
    <row r="28" spans="1:8" ht="23.25" customHeight="1" x14ac:dyDescent="0.35">
      <c r="A28" s="56"/>
      <c r="B28" s="77" t="s">
        <v>73</v>
      </c>
      <c r="C28" s="73" t="s">
        <v>19</v>
      </c>
      <c r="D28" s="74">
        <v>8</v>
      </c>
      <c r="E28" s="74" t="s">
        <v>74</v>
      </c>
      <c r="F28" s="75">
        <v>20000</v>
      </c>
      <c r="G28" s="76">
        <f t="shared" si="0"/>
        <v>160000</v>
      </c>
    </row>
    <row r="29" spans="1:8" ht="12.75" customHeight="1" x14ac:dyDescent="0.35">
      <c r="A29" s="44"/>
      <c r="B29" s="78" t="s">
        <v>20</v>
      </c>
      <c r="C29" s="79"/>
      <c r="D29" s="79"/>
      <c r="E29" s="79"/>
      <c r="F29" s="80"/>
      <c r="G29" s="81">
        <f>SUM(G21:G28)</f>
        <v>1165000</v>
      </c>
      <c r="H29" s="59"/>
    </row>
    <row r="30" spans="1:8" ht="12" customHeight="1" x14ac:dyDescent="0.35">
      <c r="A30" s="31"/>
      <c r="B30" s="45"/>
      <c r="C30" s="47"/>
      <c r="D30" s="47"/>
      <c r="E30" s="47"/>
      <c r="F30" s="48"/>
      <c r="G30" s="48"/>
    </row>
    <row r="31" spans="1:8" ht="12" customHeight="1" x14ac:dyDescent="0.35">
      <c r="A31" s="36"/>
      <c r="B31" s="5" t="s">
        <v>21</v>
      </c>
      <c r="C31" s="6"/>
      <c r="D31" s="7"/>
      <c r="E31" s="7"/>
      <c r="F31" s="8"/>
      <c r="G31" s="8"/>
    </row>
    <row r="32" spans="1:8" ht="24" customHeight="1" x14ac:dyDescent="0.35">
      <c r="A32" s="36"/>
      <c r="B32" s="9" t="s">
        <v>13</v>
      </c>
      <c r="C32" s="10" t="s">
        <v>14</v>
      </c>
      <c r="D32" s="10" t="s">
        <v>15</v>
      </c>
      <c r="E32" s="9" t="s">
        <v>16</v>
      </c>
      <c r="F32" s="10" t="s">
        <v>17</v>
      </c>
      <c r="G32" s="9" t="s">
        <v>18</v>
      </c>
    </row>
    <row r="33" spans="1:11" ht="12" customHeight="1" x14ac:dyDescent="0.35">
      <c r="A33" s="36"/>
      <c r="B33" s="11"/>
      <c r="C33" s="12"/>
      <c r="D33" s="12"/>
      <c r="E33" s="12"/>
      <c r="F33" s="11"/>
      <c r="G33" s="11"/>
    </row>
    <row r="34" spans="1:11" ht="12" customHeight="1" x14ac:dyDescent="0.35">
      <c r="A34" s="36"/>
      <c r="B34" s="13" t="s">
        <v>22</v>
      </c>
      <c r="C34" s="14"/>
      <c r="D34" s="14"/>
      <c r="E34" s="14"/>
      <c r="F34" s="15"/>
      <c r="G34" s="15"/>
    </row>
    <row r="35" spans="1:11" ht="12" customHeight="1" x14ac:dyDescent="0.35">
      <c r="A35" s="31"/>
      <c r="B35" s="49"/>
      <c r="C35" s="50"/>
      <c r="D35" s="50"/>
      <c r="E35" s="50"/>
      <c r="F35" s="51"/>
      <c r="G35" s="51"/>
    </row>
    <row r="36" spans="1:11" ht="12" customHeight="1" x14ac:dyDescent="0.35">
      <c r="A36" s="36"/>
      <c r="B36" s="5" t="s">
        <v>23</v>
      </c>
      <c r="C36" s="6"/>
      <c r="D36" s="7"/>
      <c r="E36" s="7"/>
      <c r="F36" s="8"/>
      <c r="G36" s="8"/>
    </row>
    <row r="37" spans="1:11" ht="24" customHeight="1" x14ac:dyDescent="0.35">
      <c r="A37" s="36"/>
      <c r="B37" s="16" t="s">
        <v>13</v>
      </c>
      <c r="C37" s="16" t="s">
        <v>14</v>
      </c>
      <c r="D37" s="16" t="s">
        <v>15</v>
      </c>
      <c r="E37" s="16" t="s">
        <v>16</v>
      </c>
      <c r="F37" s="17" t="s">
        <v>17</v>
      </c>
      <c r="G37" s="16" t="s">
        <v>18</v>
      </c>
    </row>
    <row r="38" spans="1:11" ht="12.75" customHeight="1" x14ac:dyDescent="0.35">
      <c r="A38" s="44"/>
      <c r="B38" s="82" t="s">
        <v>75</v>
      </c>
      <c r="C38" s="83" t="s">
        <v>122</v>
      </c>
      <c r="D38" s="83">
        <v>0.8</v>
      </c>
      <c r="E38" s="83" t="s">
        <v>77</v>
      </c>
      <c r="F38" s="84">
        <v>320000</v>
      </c>
      <c r="G38" s="71">
        <f t="shared" ref="G38:G41" si="1">(D38*F38)</f>
        <v>256000</v>
      </c>
    </row>
    <row r="39" spans="1:11" ht="12.75" customHeight="1" x14ac:dyDescent="0.35">
      <c r="A39" s="44"/>
      <c r="B39" s="82" t="s">
        <v>78</v>
      </c>
      <c r="C39" s="83" t="s">
        <v>76</v>
      </c>
      <c r="D39" s="83">
        <v>0.5</v>
      </c>
      <c r="E39" s="83" t="s">
        <v>77</v>
      </c>
      <c r="F39" s="84">
        <v>240000</v>
      </c>
      <c r="G39" s="71">
        <f t="shared" si="1"/>
        <v>120000</v>
      </c>
    </row>
    <row r="40" spans="1:11" ht="12.75" customHeight="1" x14ac:dyDescent="0.35">
      <c r="A40" s="44"/>
      <c r="B40" s="82" t="s">
        <v>69</v>
      </c>
      <c r="C40" s="83" t="s">
        <v>76</v>
      </c>
      <c r="D40" s="83">
        <v>1.2</v>
      </c>
      <c r="E40" s="83" t="s">
        <v>79</v>
      </c>
      <c r="F40" s="84">
        <v>240000</v>
      </c>
      <c r="G40" s="71">
        <f t="shared" si="1"/>
        <v>288000</v>
      </c>
    </row>
    <row r="41" spans="1:11" ht="12.75" customHeight="1" x14ac:dyDescent="0.35">
      <c r="A41" s="44"/>
      <c r="B41" s="82" t="s">
        <v>80</v>
      </c>
      <c r="C41" s="83" t="s">
        <v>76</v>
      </c>
      <c r="D41" s="83">
        <v>2</v>
      </c>
      <c r="E41" s="83" t="s">
        <v>81</v>
      </c>
      <c r="F41" s="84">
        <v>240000</v>
      </c>
      <c r="G41" s="71">
        <f t="shared" si="1"/>
        <v>480000</v>
      </c>
    </row>
    <row r="42" spans="1:11" ht="12.75" customHeight="1" x14ac:dyDescent="0.35">
      <c r="A42" s="36"/>
      <c r="B42" s="13" t="s">
        <v>25</v>
      </c>
      <c r="C42" s="14"/>
      <c r="D42" s="14"/>
      <c r="E42" s="14"/>
      <c r="F42" s="15"/>
      <c r="G42" s="62">
        <f>SUM(G38:G41)</f>
        <v>1144000</v>
      </c>
    </row>
    <row r="43" spans="1:11" ht="12" customHeight="1" x14ac:dyDescent="0.35">
      <c r="A43" s="31"/>
      <c r="B43" s="49"/>
      <c r="C43" s="50"/>
      <c r="D43" s="50"/>
      <c r="E43" s="50"/>
      <c r="F43" s="51"/>
      <c r="G43" s="51"/>
    </row>
    <row r="44" spans="1:11" ht="12" customHeight="1" x14ac:dyDescent="0.35">
      <c r="A44" s="36"/>
      <c r="B44" s="5" t="s">
        <v>26</v>
      </c>
      <c r="C44" s="6"/>
      <c r="D44" s="7"/>
      <c r="E44" s="7"/>
      <c r="F44" s="8"/>
      <c r="G44" s="8"/>
    </row>
    <row r="45" spans="1:11" ht="24" customHeight="1" x14ac:dyDescent="0.35">
      <c r="A45" s="36"/>
      <c r="B45" s="17" t="s">
        <v>27</v>
      </c>
      <c r="C45" s="17" t="s">
        <v>28</v>
      </c>
      <c r="D45" s="17" t="s">
        <v>29</v>
      </c>
      <c r="E45" s="17" t="s">
        <v>16</v>
      </c>
      <c r="F45" s="17" t="s">
        <v>17</v>
      </c>
      <c r="G45" s="17" t="s">
        <v>18</v>
      </c>
      <c r="K45" s="52"/>
    </row>
    <row r="46" spans="1:11" ht="12.75" customHeight="1" x14ac:dyDescent="0.35">
      <c r="A46" s="44"/>
      <c r="B46" s="85" t="s">
        <v>82</v>
      </c>
      <c r="C46" s="86"/>
      <c r="D46" s="86"/>
      <c r="E46" s="86"/>
      <c r="F46" s="87"/>
      <c r="G46" s="88"/>
      <c r="K46" s="52"/>
    </row>
    <row r="47" spans="1:11" ht="12.75" customHeight="1" x14ac:dyDescent="0.35">
      <c r="A47" s="44"/>
      <c r="B47" s="72" t="s">
        <v>83</v>
      </c>
      <c r="C47" s="74" t="s">
        <v>84</v>
      </c>
      <c r="D47" s="74">
        <v>1</v>
      </c>
      <c r="E47" s="74" t="s">
        <v>85</v>
      </c>
      <c r="F47" s="89">
        <v>18830</v>
      </c>
      <c r="G47" s="39">
        <f>(D47*F47)</f>
        <v>18830</v>
      </c>
    </row>
    <row r="48" spans="1:11" ht="12.75" customHeight="1" x14ac:dyDescent="0.35">
      <c r="A48" s="44"/>
      <c r="B48" s="72" t="s">
        <v>86</v>
      </c>
      <c r="C48" s="74" t="s">
        <v>87</v>
      </c>
      <c r="D48" s="74">
        <v>2</v>
      </c>
      <c r="E48" s="74" t="s">
        <v>88</v>
      </c>
      <c r="F48" s="89">
        <v>29930</v>
      </c>
      <c r="G48" s="39">
        <f t="shared" ref="G48:G50" si="2">(D48*F48)</f>
        <v>59860</v>
      </c>
    </row>
    <row r="49" spans="1:7" ht="12.75" customHeight="1" x14ac:dyDescent="0.35">
      <c r="A49" s="44"/>
      <c r="B49" s="72" t="s">
        <v>89</v>
      </c>
      <c r="C49" s="74" t="s">
        <v>90</v>
      </c>
      <c r="D49" s="74">
        <v>2</v>
      </c>
      <c r="E49" s="74" t="s">
        <v>88</v>
      </c>
      <c r="F49" s="89">
        <v>29400</v>
      </c>
      <c r="G49" s="39">
        <f t="shared" si="2"/>
        <v>58800</v>
      </c>
    </row>
    <row r="50" spans="1:7" ht="12.75" customHeight="1" x14ac:dyDescent="0.35">
      <c r="A50" s="44"/>
      <c r="B50" s="72" t="s">
        <v>91</v>
      </c>
      <c r="C50" s="74" t="s">
        <v>90</v>
      </c>
      <c r="D50" s="74">
        <v>1</v>
      </c>
      <c r="E50" s="74" t="s">
        <v>88</v>
      </c>
      <c r="F50" s="89">
        <v>52000</v>
      </c>
      <c r="G50" s="39">
        <f t="shared" si="2"/>
        <v>52000</v>
      </c>
    </row>
    <row r="51" spans="1:7" ht="12.75" customHeight="1" x14ac:dyDescent="0.35">
      <c r="A51" s="44"/>
      <c r="B51" s="90" t="s">
        <v>92</v>
      </c>
      <c r="C51" s="91"/>
      <c r="D51" s="91"/>
      <c r="E51" s="92"/>
      <c r="F51" s="93"/>
      <c r="G51" s="39"/>
    </row>
    <row r="52" spans="1:7" ht="12.75" customHeight="1" x14ac:dyDescent="0.35">
      <c r="A52" s="44"/>
      <c r="B52" s="72" t="s">
        <v>93</v>
      </c>
      <c r="C52" s="94" t="s">
        <v>30</v>
      </c>
      <c r="D52" s="95">
        <v>5000</v>
      </c>
      <c r="E52" s="74" t="s">
        <v>94</v>
      </c>
      <c r="F52" s="89">
        <v>160</v>
      </c>
      <c r="G52" s="39">
        <f>(D52*F52)</f>
        <v>800000</v>
      </c>
    </row>
    <row r="53" spans="1:7" ht="21.75" customHeight="1" x14ac:dyDescent="0.35">
      <c r="A53" s="44"/>
      <c r="B53" s="77" t="s">
        <v>115</v>
      </c>
      <c r="C53" s="94" t="s">
        <v>30</v>
      </c>
      <c r="D53" s="95">
        <v>1125</v>
      </c>
      <c r="E53" s="74" t="s">
        <v>94</v>
      </c>
      <c r="F53" s="89">
        <v>340</v>
      </c>
      <c r="G53" s="39">
        <f>(D53*F53)</f>
        <v>382500</v>
      </c>
    </row>
    <row r="54" spans="1:7" ht="12.75" customHeight="1" x14ac:dyDescent="0.35">
      <c r="A54" s="44"/>
      <c r="B54" s="77" t="s">
        <v>95</v>
      </c>
      <c r="C54" s="94" t="s">
        <v>30</v>
      </c>
      <c r="D54" s="95">
        <v>40</v>
      </c>
      <c r="E54" s="74" t="s">
        <v>94</v>
      </c>
      <c r="F54" s="89">
        <v>725</v>
      </c>
      <c r="G54" s="39">
        <f>(D54*F54)</f>
        <v>29000</v>
      </c>
    </row>
    <row r="55" spans="1:7" ht="12.75" customHeight="1" x14ac:dyDescent="0.35">
      <c r="A55" s="44"/>
      <c r="B55" s="96" t="s">
        <v>32</v>
      </c>
      <c r="C55" s="97"/>
      <c r="D55" s="98"/>
      <c r="E55" s="99"/>
      <c r="F55" s="100"/>
      <c r="G55" s="39"/>
    </row>
    <row r="56" spans="1:7" ht="12.75" customHeight="1" x14ac:dyDescent="0.35">
      <c r="A56" s="44"/>
      <c r="B56" s="72" t="s">
        <v>96</v>
      </c>
      <c r="C56" s="94" t="s">
        <v>97</v>
      </c>
      <c r="D56" s="95">
        <v>25</v>
      </c>
      <c r="E56" s="74" t="s">
        <v>85</v>
      </c>
      <c r="F56" s="101">
        <v>4700</v>
      </c>
      <c r="G56" s="39">
        <f t="shared" ref="G56:G64" si="3">(D56*F56)</f>
        <v>117500</v>
      </c>
    </row>
    <row r="57" spans="1:7" ht="12.75" customHeight="1" x14ac:dyDescent="0.35">
      <c r="A57" s="44"/>
      <c r="B57" s="72" t="s">
        <v>98</v>
      </c>
      <c r="C57" s="94" t="s">
        <v>99</v>
      </c>
      <c r="D57" s="95">
        <v>80</v>
      </c>
      <c r="E57" s="74" t="s">
        <v>88</v>
      </c>
      <c r="F57" s="101">
        <v>20075</v>
      </c>
      <c r="G57" s="39">
        <f t="shared" si="3"/>
        <v>1606000</v>
      </c>
    </row>
    <row r="58" spans="1:7" ht="12.75" customHeight="1" x14ac:dyDescent="0.35">
      <c r="A58" s="44"/>
      <c r="B58" s="72" t="s">
        <v>100</v>
      </c>
      <c r="C58" s="94" t="s">
        <v>99</v>
      </c>
      <c r="D58" s="95">
        <v>200</v>
      </c>
      <c r="E58" s="74" t="s">
        <v>88</v>
      </c>
      <c r="F58" s="101">
        <v>4357</v>
      </c>
      <c r="G58" s="39">
        <f t="shared" si="3"/>
        <v>871400</v>
      </c>
    </row>
    <row r="59" spans="1:7" ht="12.75" customHeight="1" x14ac:dyDescent="0.35">
      <c r="A59" s="44"/>
      <c r="B59" s="72" t="s">
        <v>101</v>
      </c>
      <c r="C59" s="94" t="s">
        <v>102</v>
      </c>
      <c r="D59" s="95">
        <v>320</v>
      </c>
      <c r="E59" s="74" t="s">
        <v>88</v>
      </c>
      <c r="F59" s="101">
        <v>835</v>
      </c>
      <c r="G59" s="39">
        <f t="shared" si="3"/>
        <v>267200</v>
      </c>
    </row>
    <row r="60" spans="1:7" ht="12.75" customHeight="1" x14ac:dyDescent="0.35">
      <c r="A60" s="44"/>
      <c r="B60" s="72" t="s">
        <v>103</v>
      </c>
      <c r="C60" s="94" t="s">
        <v>104</v>
      </c>
      <c r="D60" s="95">
        <v>180</v>
      </c>
      <c r="E60" s="74" t="s">
        <v>88</v>
      </c>
      <c r="F60" s="101">
        <v>1090</v>
      </c>
      <c r="G60" s="39">
        <f t="shared" si="3"/>
        <v>196200</v>
      </c>
    </row>
    <row r="61" spans="1:7" ht="12.75" customHeight="1" x14ac:dyDescent="0.35">
      <c r="A61" s="44"/>
      <c r="B61" s="72" t="s">
        <v>105</v>
      </c>
      <c r="C61" s="94" t="s">
        <v>106</v>
      </c>
      <c r="D61" s="95">
        <v>4</v>
      </c>
      <c r="E61" s="74" t="s">
        <v>77</v>
      </c>
      <c r="F61" s="101">
        <v>89515</v>
      </c>
      <c r="G61" s="39">
        <f t="shared" si="3"/>
        <v>358060</v>
      </c>
    </row>
    <row r="62" spans="1:7" ht="12.75" customHeight="1" x14ac:dyDescent="0.35">
      <c r="A62" s="44"/>
      <c r="B62" s="72" t="s">
        <v>107</v>
      </c>
      <c r="C62" s="94" t="s">
        <v>108</v>
      </c>
      <c r="D62" s="95">
        <v>6</v>
      </c>
      <c r="E62" s="74" t="s">
        <v>77</v>
      </c>
      <c r="F62" s="101">
        <v>4600</v>
      </c>
      <c r="G62" s="39">
        <f t="shared" si="3"/>
        <v>27600</v>
      </c>
    </row>
    <row r="63" spans="1:7" ht="12.75" customHeight="1" x14ac:dyDescent="0.35">
      <c r="A63" s="44"/>
      <c r="B63" s="72" t="s">
        <v>123</v>
      </c>
      <c r="C63" s="94" t="s">
        <v>109</v>
      </c>
      <c r="D63" s="95">
        <v>50</v>
      </c>
      <c r="E63" s="74" t="s">
        <v>77</v>
      </c>
      <c r="F63" s="101">
        <v>4885</v>
      </c>
      <c r="G63" s="39">
        <f t="shared" si="3"/>
        <v>244250</v>
      </c>
    </row>
    <row r="64" spans="1:7" ht="12.75" customHeight="1" x14ac:dyDescent="0.35">
      <c r="A64" s="44"/>
      <c r="B64" s="72" t="s">
        <v>110</v>
      </c>
      <c r="C64" s="94" t="s">
        <v>111</v>
      </c>
      <c r="D64" s="95">
        <v>2</v>
      </c>
      <c r="E64" s="74" t="s">
        <v>88</v>
      </c>
      <c r="F64" s="101">
        <v>140000</v>
      </c>
      <c r="G64" s="39">
        <f t="shared" si="3"/>
        <v>280000</v>
      </c>
    </row>
    <row r="65" spans="1:8" ht="13.5" customHeight="1" x14ac:dyDescent="0.35">
      <c r="A65" s="36"/>
      <c r="B65" s="13" t="s">
        <v>31</v>
      </c>
      <c r="C65" s="14"/>
      <c r="D65" s="14"/>
      <c r="E65" s="14"/>
      <c r="F65" s="15"/>
      <c r="G65" s="62">
        <f>SUM(G46:G64)</f>
        <v>5369200</v>
      </c>
    </row>
    <row r="66" spans="1:8" ht="12" customHeight="1" x14ac:dyDescent="0.35">
      <c r="A66" s="31"/>
      <c r="B66" s="49"/>
      <c r="C66" s="50"/>
      <c r="D66" s="50"/>
      <c r="E66" s="53"/>
      <c r="F66" s="51"/>
      <c r="G66" s="51"/>
    </row>
    <row r="67" spans="1:8" ht="12" customHeight="1" x14ac:dyDescent="0.35">
      <c r="A67" s="36"/>
      <c r="B67" s="5" t="s">
        <v>32</v>
      </c>
      <c r="C67" s="6"/>
      <c r="D67" s="7"/>
      <c r="E67" s="7"/>
      <c r="F67" s="8"/>
      <c r="G67" s="8"/>
    </row>
    <row r="68" spans="1:8" ht="24" customHeight="1" x14ac:dyDescent="0.35">
      <c r="A68" s="36"/>
      <c r="B68" s="16" t="s">
        <v>33</v>
      </c>
      <c r="C68" s="17" t="s">
        <v>28</v>
      </c>
      <c r="D68" s="17" t="s">
        <v>29</v>
      </c>
      <c r="E68" s="16" t="s">
        <v>16</v>
      </c>
      <c r="F68" s="17" t="s">
        <v>17</v>
      </c>
      <c r="G68" s="16" t="s">
        <v>18</v>
      </c>
    </row>
    <row r="69" spans="1:8" ht="12.75" customHeight="1" x14ac:dyDescent="0.35">
      <c r="A69" s="44"/>
      <c r="B69" s="69" t="s">
        <v>118</v>
      </c>
      <c r="C69" s="102" t="s">
        <v>19</v>
      </c>
      <c r="D69" s="74">
        <v>2</v>
      </c>
      <c r="E69" s="103" t="s">
        <v>117</v>
      </c>
      <c r="F69" s="104">
        <v>120000</v>
      </c>
      <c r="G69" s="105">
        <f>F69*D69</f>
        <v>240000</v>
      </c>
    </row>
    <row r="70" spans="1:8" ht="13.5" customHeight="1" x14ac:dyDescent="0.35">
      <c r="A70" s="36"/>
      <c r="B70" s="13" t="s">
        <v>54</v>
      </c>
      <c r="C70" s="63"/>
      <c r="D70" s="63"/>
      <c r="E70" s="63"/>
      <c r="F70" s="64"/>
      <c r="G70" s="106">
        <f>+G69</f>
        <v>240000</v>
      </c>
    </row>
    <row r="71" spans="1:8" ht="12" customHeight="1" x14ac:dyDescent="0.35">
      <c r="A71" s="31"/>
      <c r="B71" s="54"/>
      <c r="C71" s="54"/>
      <c r="D71" s="54"/>
      <c r="E71" s="54"/>
      <c r="F71" s="55"/>
      <c r="G71" s="55"/>
    </row>
    <row r="72" spans="1:8" ht="12" customHeight="1" x14ac:dyDescent="0.35">
      <c r="A72" s="56"/>
      <c r="B72" s="22" t="s">
        <v>34</v>
      </c>
      <c r="C72" s="23"/>
      <c r="D72" s="23"/>
      <c r="E72" s="23"/>
      <c r="F72" s="23"/>
      <c r="G72" s="30">
        <f>G29+G42+G65+G70+G34</f>
        <v>7918200</v>
      </c>
      <c r="H72" s="59"/>
    </row>
    <row r="73" spans="1:8" ht="12" customHeight="1" x14ac:dyDescent="0.35">
      <c r="A73" s="56"/>
      <c r="B73" s="24" t="s">
        <v>35</v>
      </c>
      <c r="C73" s="19"/>
      <c r="D73" s="19"/>
      <c r="E73" s="19"/>
      <c r="F73" s="19"/>
      <c r="G73" s="25">
        <f>G72*0.05</f>
        <v>395910</v>
      </c>
    </row>
    <row r="74" spans="1:8" ht="12" customHeight="1" x14ac:dyDescent="0.35">
      <c r="A74" s="56"/>
      <c r="B74" s="26" t="s">
        <v>36</v>
      </c>
      <c r="C74" s="18"/>
      <c r="D74" s="18"/>
      <c r="E74" s="18"/>
      <c r="F74" s="18"/>
      <c r="G74" s="27">
        <f>G73+G72</f>
        <v>8314110</v>
      </c>
      <c r="H74" s="59"/>
    </row>
    <row r="75" spans="1:8" ht="12" customHeight="1" x14ac:dyDescent="0.35">
      <c r="A75" s="56"/>
      <c r="B75" s="24" t="s">
        <v>37</v>
      </c>
      <c r="C75" s="19"/>
      <c r="D75" s="19"/>
      <c r="E75" s="19"/>
      <c r="F75" s="19"/>
      <c r="G75" s="25">
        <f>G12</f>
        <v>10075000</v>
      </c>
    </row>
    <row r="76" spans="1:8" ht="12" customHeight="1" x14ac:dyDescent="0.35">
      <c r="A76" s="56"/>
      <c r="B76" s="28" t="s">
        <v>38</v>
      </c>
      <c r="C76" s="107"/>
      <c r="D76" s="107"/>
      <c r="E76" s="107"/>
      <c r="F76" s="107"/>
      <c r="G76" s="29">
        <f>G75-G74</f>
        <v>1760890</v>
      </c>
      <c r="H76" s="59"/>
    </row>
    <row r="77" spans="1:8" ht="12" customHeight="1" x14ac:dyDescent="0.35">
      <c r="A77" s="56"/>
      <c r="B77" s="108" t="s">
        <v>125</v>
      </c>
      <c r="C77" s="109"/>
      <c r="D77" s="109"/>
      <c r="E77" s="109"/>
      <c r="F77" s="109"/>
      <c r="G77" s="20"/>
    </row>
    <row r="78" spans="1:8" ht="12.75" customHeight="1" thickBot="1" x14ac:dyDescent="0.4">
      <c r="A78" s="56"/>
      <c r="B78" s="110"/>
      <c r="C78" s="109"/>
      <c r="D78" s="109"/>
      <c r="E78" s="109"/>
      <c r="F78" s="109"/>
      <c r="G78" s="20"/>
    </row>
    <row r="79" spans="1:8" ht="12" customHeight="1" x14ac:dyDescent="0.35">
      <c r="A79" s="56"/>
      <c r="B79" s="111" t="s">
        <v>126</v>
      </c>
      <c r="C79" s="112"/>
      <c r="D79" s="112"/>
      <c r="E79" s="112"/>
      <c r="F79" s="113"/>
      <c r="G79" s="20"/>
    </row>
    <row r="80" spans="1:8" ht="12" customHeight="1" x14ac:dyDescent="0.35">
      <c r="A80" s="56"/>
      <c r="B80" s="114" t="s">
        <v>39</v>
      </c>
      <c r="C80" s="110"/>
      <c r="D80" s="110"/>
      <c r="E80" s="110"/>
      <c r="F80" s="115"/>
      <c r="G80" s="20"/>
    </row>
    <row r="81" spans="1:7" ht="12" customHeight="1" x14ac:dyDescent="0.35">
      <c r="A81" s="56"/>
      <c r="B81" s="114" t="s">
        <v>40</v>
      </c>
      <c r="C81" s="110"/>
      <c r="D81" s="110"/>
      <c r="E81" s="110"/>
      <c r="F81" s="115"/>
      <c r="G81" s="20"/>
    </row>
    <row r="82" spans="1:7" ht="12" customHeight="1" x14ac:dyDescent="0.35">
      <c r="A82" s="56"/>
      <c r="B82" s="114" t="s">
        <v>41</v>
      </c>
      <c r="C82" s="110"/>
      <c r="D82" s="110"/>
      <c r="E82" s="110"/>
      <c r="F82" s="115"/>
      <c r="G82" s="20"/>
    </row>
    <row r="83" spans="1:7" ht="12" customHeight="1" x14ac:dyDescent="0.35">
      <c r="A83" s="56"/>
      <c r="B83" s="114" t="s">
        <v>42</v>
      </c>
      <c r="C83" s="110"/>
      <c r="D83" s="110"/>
      <c r="E83" s="110"/>
      <c r="F83" s="115"/>
      <c r="G83" s="20"/>
    </row>
    <row r="84" spans="1:7" ht="12" customHeight="1" x14ac:dyDescent="0.35">
      <c r="A84" s="56"/>
      <c r="B84" s="114" t="s">
        <v>43</v>
      </c>
      <c r="C84" s="110"/>
      <c r="D84" s="110"/>
      <c r="E84" s="110"/>
      <c r="F84" s="115"/>
      <c r="G84" s="20"/>
    </row>
    <row r="85" spans="1:7" ht="12.75" customHeight="1" thickBot="1" x14ac:dyDescent="0.4">
      <c r="A85" s="56"/>
      <c r="B85" s="116" t="s">
        <v>44</v>
      </c>
      <c r="C85" s="117"/>
      <c r="D85" s="117"/>
      <c r="E85" s="117"/>
      <c r="F85" s="118"/>
      <c r="G85" s="20"/>
    </row>
    <row r="86" spans="1:7" ht="12.75" customHeight="1" x14ac:dyDescent="0.35">
      <c r="A86" s="56"/>
      <c r="B86" s="110"/>
      <c r="C86" s="110"/>
      <c r="D86" s="110"/>
      <c r="E86" s="110"/>
      <c r="F86" s="110"/>
      <c r="G86" s="20"/>
    </row>
    <row r="87" spans="1:7" ht="15" customHeight="1" thickBot="1" x14ac:dyDescent="0.4">
      <c r="A87" s="56"/>
      <c r="B87" s="144" t="s">
        <v>45</v>
      </c>
      <c r="C87" s="145"/>
      <c r="D87" s="119"/>
      <c r="E87" s="120"/>
      <c r="F87" s="120"/>
      <c r="G87" s="20"/>
    </row>
    <row r="88" spans="1:7" ht="12" customHeight="1" x14ac:dyDescent="0.35">
      <c r="A88" s="56"/>
      <c r="B88" s="121" t="s">
        <v>33</v>
      </c>
      <c r="C88" s="122" t="s">
        <v>46</v>
      </c>
      <c r="D88" s="123" t="s">
        <v>47</v>
      </c>
      <c r="E88" s="120"/>
      <c r="F88" s="120"/>
      <c r="G88" s="20"/>
    </row>
    <row r="89" spans="1:7" ht="12" customHeight="1" x14ac:dyDescent="0.35">
      <c r="A89" s="56"/>
      <c r="B89" s="124" t="s">
        <v>48</v>
      </c>
      <c r="C89" s="125">
        <f>+G29</f>
        <v>1165000</v>
      </c>
      <c r="D89" s="126">
        <f>(C89/C95)</f>
        <v>0.14012323628145407</v>
      </c>
      <c r="E89" s="120"/>
      <c r="F89" s="120"/>
      <c r="G89" s="20"/>
    </row>
    <row r="90" spans="1:7" ht="12" customHeight="1" x14ac:dyDescent="0.35">
      <c r="A90" s="56"/>
      <c r="B90" s="124" t="s">
        <v>49</v>
      </c>
      <c r="C90" s="127">
        <f>+G34</f>
        <v>0</v>
      </c>
      <c r="D90" s="126">
        <v>0</v>
      </c>
      <c r="E90" s="120"/>
      <c r="F90" s="120"/>
      <c r="G90" s="20"/>
    </row>
    <row r="91" spans="1:7" ht="12" customHeight="1" x14ac:dyDescent="0.35">
      <c r="A91" s="56"/>
      <c r="B91" s="124" t="s">
        <v>50</v>
      </c>
      <c r="C91" s="125">
        <f>+G42</f>
        <v>1144000</v>
      </c>
      <c r="D91" s="126">
        <f>(C91/C95)</f>
        <v>0.13759740970470682</v>
      </c>
      <c r="E91" s="120"/>
      <c r="F91" s="120"/>
      <c r="G91" s="20"/>
    </row>
    <row r="92" spans="1:7" ht="12" customHeight="1" x14ac:dyDescent="0.35">
      <c r="A92" s="56"/>
      <c r="B92" s="124" t="s">
        <v>27</v>
      </c>
      <c r="C92" s="125">
        <f>+G65</f>
        <v>5369200</v>
      </c>
      <c r="D92" s="126">
        <f>(C92/C95)</f>
        <v>0.64579371694625165</v>
      </c>
      <c r="E92" s="120"/>
      <c r="F92" s="120"/>
      <c r="G92" s="20"/>
    </row>
    <row r="93" spans="1:7" ht="12" customHeight="1" x14ac:dyDescent="0.35">
      <c r="A93" s="56"/>
      <c r="B93" s="124" t="s">
        <v>51</v>
      </c>
      <c r="C93" s="128">
        <f>+G70</f>
        <v>240000</v>
      </c>
      <c r="D93" s="126">
        <f>(C93/C95)</f>
        <v>2.8866589448539891E-2</v>
      </c>
      <c r="E93" s="129"/>
      <c r="F93" s="129"/>
      <c r="G93" s="20"/>
    </row>
    <row r="94" spans="1:7" ht="12" customHeight="1" x14ac:dyDescent="0.35">
      <c r="A94" s="56"/>
      <c r="B94" s="124" t="s">
        <v>52</v>
      </c>
      <c r="C94" s="128">
        <f>+G73</f>
        <v>395910</v>
      </c>
      <c r="D94" s="126">
        <f>(C94/C95)</f>
        <v>4.7619047619047616E-2</v>
      </c>
      <c r="E94" s="129"/>
      <c r="F94" s="129"/>
      <c r="G94" s="20"/>
    </row>
    <row r="95" spans="1:7" ht="12.75" customHeight="1" thickBot="1" x14ac:dyDescent="0.4">
      <c r="A95" s="56"/>
      <c r="B95" s="130" t="s">
        <v>116</v>
      </c>
      <c r="C95" s="131">
        <f>SUM(C89:C94)</f>
        <v>8314110</v>
      </c>
      <c r="D95" s="132">
        <f>SUM(D89:D94)</f>
        <v>1</v>
      </c>
      <c r="E95" s="129"/>
      <c r="F95" s="129"/>
      <c r="G95" s="20"/>
    </row>
    <row r="96" spans="1:7" ht="12" customHeight="1" x14ac:dyDescent="0.35">
      <c r="A96" s="56"/>
      <c r="B96" s="110"/>
      <c r="C96" s="109"/>
      <c r="D96" s="109"/>
      <c r="E96" s="109"/>
      <c r="F96" s="109"/>
      <c r="G96" s="20"/>
    </row>
    <row r="97" spans="1:7" ht="12.75" customHeight="1" x14ac:dyDescent="0.35">
      <c r="A97" s="56"/>
      <c r="B97" s="133"/>
      <c r="C97" s="109"/>
      <c r="D97" s="109"/>
      <c r="E97" s="109"/>
      <c r="F97" s="109"/>
      <c r="G97" s="20"/>
    </row>
    <row r="98" spans="1:7" ht="12" customHeight="1" thickBot="1" x14ac:dyDescent="0.4">
      <c r="A98" s="57"/>
      <c r="B98" s="134"/>
      <c r="C98" s="135" t="s">
        <v>113</v>
      </c>
      <c r="D98" s="136"/>
      <c r="E98" s="137"/>
      <c r="F98" s="138"/>
      <c r="G98" s="20"/>
    </row>
    <row r="99" spans="1:7" ht="12" customHeight="1" x14ac:dyDescent="0.35">
      <c r="A99" s="56"/>
      <c r="B99" s="139" t="s">
        <v>119</v>
      </c>
      <c r="C99" s="140">
        <v>6500</v>
      </c>
      <c r="D99" s="141">
        <v>6800</v>
      </c>
      <c r="E99" s="142">
        <v>7100</v>
      </c>
      <c r="F99" s="143"/>
      <c r="G99" s="21"/>
    </row>
    <row r="100" spans="1:7" ht="12.75" customHeight="1" thickBot="1" x14ac:dyDescent="0.4">
      <c r="A100" s="56"/>
      <c r="B100" s="130" t="s">
        <v>112</v>
      </c>
      <c r="C100" s="131">
        <f>G74/C99</f>
        <v>1279.0938461538462</v>
      </c>
      <c r="D100" s="131">
        <f>G74/D99</f>
        <v>1222.6632352941176</v>
      </c>
      <c r="E100" s="131">
        <f>G74/E99</f>
        <v>1171.0014084507043</v>
      </c>
      <c r="F100" s="143"/>
      <c r="G100" s="21"/>
    </row>
    <row r="101" spans="1:7" ht="15.65" customHeight="1" x14ac:dyDescent="0.35">
      <c r="A101" s="56"/>
      <c r="B101" s="108" t="s">
        <v>53</v>
      </c>
      <c r="C101" s="110"/>
      <c r="D101" s="110"/>
      <c r="E101" s="110"/>
      <c r="F101" s="110"/>
      <c r="G101" s="110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2022-07-26T11:50:20Z</dcterms:modified>
</cp:coreProperties>
</file>