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2" documentId="11_0EB7DB5BB6BD29EEC05463A2C86C0C63E73CAE39" xr6:coauthVersionLast="47" xr6:coauthVersionMax="47" xr10:uidLastSave="{EAA052FE-DBA6-4AF6-B2AA-E862AAE0EE0D}"/>
  <bookViews>
    <workbookView xWindow="0" yWindow="0" windowWidth="20490" windowHeight="7755" xr2:uid="{00000000-000D-0000-FFFF-FFFF00000000}"/>
  </bookViews>
  <sheets>
    <sheet name="BOVINOS DE LECHE " sheetId="1" r:id="rId1"/>
  </sheets>
  <definedNames>
    <definedName name="_xlnm.Print_Area" localSheetId="0">'BOVINOS DE LECHE '!$A$1:$F$86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55" i="1"/>
  <c r="F46" i="1"/>
  <c r="F44" i="1"/>
  <c r="F45" i="1"/>
  <c r="F47" i="1"/>
  <c r="F39" i="1"/>
  <c r="F40" i="1"/>
  <c r="F22" i="1"/>
  <c r="F43" i="1"/>
  <c r="F53" i="1"/>
  <c r="F21" i="1"/>
  <c r="F38" i="1"/>
  <c r="F20" i="1"/>
  <c r="F52" i="1"/>
  <c r="F56" i="1"/>
  <c r="B79" i="1"/>
  <c r="F33" i="1"/>
  <c r="B77" i="1"/>
  <c r="F42" i="1"/>
  <c r="F28" i="1"/>
  <c r="B76" i="1"/>
  <c r="F11" i="1"/>
  <c r="F61" i="1"/>
  <c r="F23" i="1"/>
  <c r="F48" i="1"/>
  <c r="B78" i="1"/>
  <c r="F58" i="1"/>
  <c r="F59" i="1"/>
  <c r="B80" i="1"/>
  <c r="B75" i="1"/>
  <c r="B81" i="1"/>
  <c r="F60" i="1"/>
  <c r="F62" i="1"/>
  <c r="C80" i="1"/>
  <c r="C77" i="1"/>
  <c r="C78" i="1"/>
  <c r="C79" i="1"/>
  <c r="C75" i="1"/>
  <c r="C81" i="1"/>
  <c r="D85" i="1"/>
  <c r="B85" i="1"/>
  <c r="C85" i="1"/>
</calcChain>
</file>

<file path=xl/sharedStrings.xml><?xml version="1.0" encoding="utf-8"?>
<sst xmlns="http://schemas.openxmlformats.org/spreadsheetml/2006/main" count="142" uniqueCount="102">
  <si>
    <t>RUBRO O CULTIVO</t>
  </si>
  <si>
    <t>Bovinos de leche (10 vientres)</t>
  </si>
  <si>
    <t>RENDIMIENTO (LT/REBAÑO)</t>
  </si>
  <si>
    <t>VARIEDAD</t>
  </si>
  <si>
    <t>Overo negro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</si>
  <si>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</si>
  <si>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</si>
  <si>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</si>
  <si>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</si>
  <si>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</si>
  <si>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</si>
  <si>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</si>
  <si>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</si>
  <si>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</si>
  <si>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</si>
  <si>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</si>
  <si>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</si>
  <si>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</si>
  <si>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</si>
  <si>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</si>
  <si>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</si>
  <si>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</si>
  <si>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</si>
  <si>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RENDIMIENTO PRODUCTIVO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</si>
  <si>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</si>
  <si>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</si>
  <si>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</si>
  <si>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</si>
  <si>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</si>
  <si>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</si>
  <si>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</si>
  <si>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Mano obra labores generales</t>
  </si>
  <si>
    <t>JH</t>
  </si>
  <si>
    <t>Mano obra Ordeña</t>
  </si>
  <si>
    <t>Médico Veterinario</t>
  </si>
  <si>
    <t>Trimestral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</si>
  <si>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</si>
  <si>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</si>
  <si>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</si>
  <si>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</si>
  <si>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</si>
  <si>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</si>
  <si>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</si>
  <si>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</si>
  <si>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/animal</t>
  </si>
  <si>
    <t>ALIMENTACIÓN</t>
  </si>
  <si>
    <t>Fardos</t>
  </si>
  <si>
    <t>unid</t>
  </si>
  <si>
    <t>Marz- Ago</t>
  </si>
  <si>
    <t>Concentrado (Cosetan)</t>
  </si>
  <si>
    <t>saco 25 kg</t>
  </si>
  <si>
    <t>Sept - Feb</t>
  </si>
  <si>
    <t>Sales Minerales (magnesiadas)</t>
  </si>
  <si>
    <t>block 25 kg</t>
  </si>
  <si>
    <t>SANIDAD</t>
  </si>
  <si>
    <t>Enfermedades Clostridiales</t>
  </si>
  <si>
    <t>Dosis/Animal</t>
  </si>
  <si>
    <t>Mar - Sept</t>
  </si>
  <si>
    <t xml:space="preserve">Exámen Coproparasitario </t>
  </si>
  <si>
    <t>Mar - Jun - Sept</t>
  </si>
  <si>
    <t>Control TBC (rutina)</t>
  </si>
  <si>
    <t>Una vez al año</t>
  </si>
  <si>
    <t>Control Brucelosis (rutina)</t>
  </si>
  <si>
    <t>Antiparasitario (Eprinex Pour On 1 ml /10 KgPV)</t>
  </si>
  <si>
    <t>Terapia Secado</t>
  </si>
  <si>
    <t>Subtotal Insumos</t>
  </si>
  <si>
    <t>OTROS</t>
  </si>
  <si>
    <t>Item</t>
  </si>
  <si>
    <t>Cantidad (Kg/l/u)</t>
  </si>
  <si>
    <t>DIIO electrónico</t>
  </si>
  <si>
    <t>Limpieza y mantención Equipo Ordeña</t>
  </si>
  <si>
    <t>Energía Plantel</t>
  </si>
  <si>
    <t>mensual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</si>
  <si>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</si>
  <si>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</si>
  <si>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</si>
  <si>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</si>
  <si>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</si>
  <si>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</si>
  <si>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</si>
  <si>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</si>
  <si>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</si>
  <si>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</si>
  <si>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</si>
  <si>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</si>
  <si>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</si>
  <si>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</si>
  <si>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</si>
  <si>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 POR UNIDAD PRODUCTIVA</t>
  </si>
  <si>
    <t>$/Lt/Año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</si>
  <si>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</si>
  <si>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</si>
  <si>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</si>
  <si>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</si>
  <si>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</si>
  <si>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</si>
  <si>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</si>
  <si>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TOTAL/Lt/Año</t>
  </si>
  <si>
    <t>ESCENARIOS COSTO LT/REBAÑO  ($/LT)</t>
  </si>
  <si>
    <t>Rendimiento (LT/rebaño</t>
  </si>
  <si>
    <t>Costo unitario Lt/año)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</si>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</sst>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9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8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6">
    <xf numFmtId="0" fontId="0" fillId="0" borderId="0" xfId="0"/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vertical="center" wrapText="1"/>
    </xf>
    <xf numFmtId="49" fontId="6" fillId="3" borderId="45" xfId="0" applyNumberFormat="1" applyFont="1" applyFill="1" applyBorder="1" applyAlignment="1">
      <alignment horizontal="center" vertical="center" wrapText="1"/>
    </xf>
    <xf numFmtId="49" fontId="9" fillId="10" borderId="44" xfId="0" applyNumberFormat="1" applyFont="1" applyFill="1" applyBorder="1" applyAlignment="1">
      <alignment horizontal="center" vertical="center" wrapText="1"/>
    </xf>
    <xf numFmtId="0" fontId="9" fillId="10" borderId="4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4" fontId="2" fillId="2" borderId="8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vertical="center" wrapText="1"/>
    </xf>
    <xf numFmtId="0" fontId="2" fillId="0" borderId="17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9" fillId="10" borderId="44" xfId="0" applyNumberFormat="1" applyFont="1" applyFill="1" applyBorder="1" applyAlignment="1">
      <alignment horizontal="left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3" fontId="2" fillId="2" borderId="19" xfId="0" applyNumberFormat="1" applyFont="1" applyFill="1" applyBorder="1" applyAlignment="1">
      <alignment vertical="center" wrapText="1"/>
    </xf>
    <xf numFmtId="166" fontId="6" fillId="5" borderId="20" xfId="0" applyNumberFormat="1" applyFont="1" applyFill="1" applyBorder="1" applyAlignment="1">
      <alignment vertical="center" wrapText="1"/>
    </xf>
    <xf numFmtId="166" fontId="6" fillId="3" borderId="21" xfId="0" applyNumberFormat="1" applyFont="1" applyFill="1" applyBorder="1" applyAlignment="1">
      <alignment vertical="center" wrapText="1"/>
    </xf>
    <xf numFmtId="166" fontId="6" fillId="5" borderId="21" xfId="0" applyNumberFormat="1" applyFont="1" applyFill="1" applyBorder="1" applyAlignment="1">
      <alignment vertical="center" wrapText="1"/>
    </xf>
    <xf numFmtId="166" fontId="6" fillId="6" borderId="22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165" fontId="6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4" fillId="8" borderId="23" xfId="0" applyNumberFormat="1" applyFont="1" applyFill="1" applyBorder="1" applyAlignment="1">
      <alignment vertical="center" wrapText="1"/>
    </xf>
    <xf numFmtId="49" fontId="4" fillId="8" borderId="18" xfId="0" applyNumberFormat="1" applyFont="1" applyFill="1" applyBorder="1" applyAlignment="1">
      <alignment vertical="center" wrapText="1"/>
    </xf>
    <xf numFmtId="49" fontId="2" fillId="8" borderId="24" xfId="0" applyNumberFormat="1" applyFont="1" applyFill="1" applyBorder="1" applyAlignment="1">
      <alignment vertical="center" wrapText="1"/>
    </xf>
    <xf numFmtId="49" fontId="4" fillId="2" borderId="25" xfId="0" applyNumberFormat="1" applyFont="1" applyFill="1" applyBorder="1" applyAlignment="1">
      <alignment vertical="center" wrapText="1"/>
    </xf>
    <xf numFmtId="9" fontId="2" fillId="2" borderId="26" xfId="0" applyNumberFormat="1" applyFont="1" applyFill="1" applyBorder="1" applyAlignment="1">
      <alignment vertical="center" wrapText="1"/>
    </xf>
    <xf numFmtId="0" fontId="6" fillId="7" borderId="17" xfId="0" applyFont="1" applyFill="1" applyBorder="1" applyAlignment="1">
      <alignment vertical="center" wrapText="1"/>
    </xf>
    <xf numFmtId="49" fontId="4" fillId="8" borderId="27" xfId="0" applyNumberFormat="1" applyFont="1" applyFill="1" applyBorder="1" applyAlignment="1">
      <alignment vertical="center" wrapText="1"/>
    </xf>
    <xf numFmtId="9" fontId="4" fillId="8" borderId="29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49" fontId="4" fillId="8" borderId="41" xfId="0" applyNumberFormat="1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65" fontId="4" fillId="2" borderId="17" xfId="0" applyNumberFormat="1" applyFont="1" applyFill="1" applyBorder="1" applyAlignment="1">
      <alignment vertical="center" wrapText="1"/>
    </xf>
    <xf numFmtId="166" fontId="2" fillId="2" borderId="44" xfId="0" applyNumberFormat="1" applyFont="1" applyFill="1" applyBorder="1" applyAlignment="1">
      <alignment vertical="center" wrapText="1"/>
    </xf>
    <xf numFmtId="1" fontId="2" fillId="10" borderId="44" xfId="0" applyNumberFormat="1" applyFont="1" applyFill="1" applyBorder="1" applyAlignment="1">
      <alignment horizontal="center" vertical="center" wrapText="1"/>
    </xf>
    <xf numFmtId="49" fontId="2" fillId="10" borderId="44" xfId="0" applyNumberFormat="1" applyFont="1" applyFill="1" applyBorder="1" applyAlignment="1">
      <alignment horizontal="center" vertical="center" wrapText="1"/>
    </xf>
    <xf numFmtId="166" fontId="3" fillId="3" borderId="74" xfId="0" applyNumberFormat="1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49" fontId="5" fillId="5" borderId="75" xfId="0" applyNumberFormat="1" applyFont="1" applyFill="1" applyBorder="1" applyAlignment="1">
      <alignment vertical="center" wrapText="1"/>
    </xf>
    <xf numFmtId="0" fontId="2" fillId="2" borderId="75" xfId="0" applyFont="1" applyFill="1" applyBorder="1" applyAlignment="1">
      <alignment horizontal="center" vertical="center" wrapText="1"/>
    </xf>
    <xf numFmtId="3" fontId="2" fillId="2" borderId="75" xfId="0" applyNumberFormat="1" applyFont="1" applyFill="1" applyBorder="1" applyAlignment="1">
      <alignment vertical="center" wrapText="1"/>
    </xf>
    <xf numFmtId="166" fontId="9" fillId="10" borderId="76" xfId="0" applyNumberFormat="1" applyFont="1" applyFill="1" applyBorder="1" applyAlignment="1">
      <alignment horizontal="center" vertical="center" wrapText="1"/>
    </xf>
    <xf numFmtId="49" fontId="2" fillId="10" borderId="5" xfId="0" applyNumberFormat="1" applyFont="1" applyFill="1" applyBorder="1" applyAlignment="1">
      <alignment horizontal="right" vertical="center" wrapText="1"/>
    </xf>
    <xf numFmtId="166" fontId="9" fillId="10" borderId="44" xfId="0" applyNumberFormat="1" applyFont="1" applyFill="1" applyBorder="1" applyAlignment="1">
      <alignment horizontal="right" vertical="center" wrapText="1"/>
    </xf>
    <xf numFmtId="49" fontId="2" fillId="10" borderId="44" xfId="0" applyNumberFormat="1" applyFont="1" applyFill="1" applyBorder="1" applyAlignment="1">
      <alignment horizontal="left" vertical="center" wrapText="1"/>
    </xf>
    <xf numFmtId="166" fontId="2" fillId="10" borderId="44" xfId="0" applyNumberFormat="1" applyFont="1" applyFill="1" applyBorder="1" applyAlignment="1">
      <alignment horizontal="right" vertical="center" wrapText="1"/>
    </xf>
    <xf numFmtId="49" fontId="2" fillId="10" borderId="44" xfId="0" applyNumberFormat="1" applyFont="1" applyFill="1" applyBorder="1" applyAlignment="1">
      <alignment vertical="center" wrapText="1"/>
    </xf>
    <xf numFmtId="0" fontId="2" fillId="10" borderId="4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right" vertical="center" wrapText="1"/>
    </xf>
    <xf numFmtId="166" fontId="2" fillId="10" borderId="5" xfId="0" applyNumberFormat="1" applyFont="1" applyFill="1" applyBorder="1" applyAlignment="1">
      <alignment vertical="center" wrapText="1"/>
    </xf>
    <xf numFmtId="0" fontId="2" fillId="10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166" fontId="2" fillId="10" borderId="44" xfId="0" applyNumberFormat="1" applyFont="1" applyFill="1" applyBorder="1" applyAlignment="1">
      <alignment vertical="center" wrapText="1"/>
    </xf>
    <xf numFmtId="0" fontId="2" fillId="10" borderId="0" xfId="0" applyNumberFormat="1" applyFont="1" applyFill="1" applyAlignment="1">
      <alignment vertical="center" wrapText="1"/>
    </xf>
    <xf numFmtId="0" fontId="2" fillId="10" borderId="17" xfId="0" applyNumberFormat="1" applyFont="1" applyFill="1" applyBorder="1" applyAlignment="1">
      <alignment vertical="center" wrapText="1"/>
    </xf>
    <xf numFmtId="0" fontId="2" fillId="10" borderId="0" xfId="0" applyFont="1" applyFill="1" applyAlignment="1">
      <alignment vertical="center" wrapText="1"/>
    </xf>
    <xf numFmtId="164" fontId="4" fillId="8" borderId="42" xfId="1" applyFont="1" applyFill="1" applyBorder="1" applyAlignment="1">
      <alignment vertical="center" wrapText="1"/>
    </xf>
    <xf numFmtId="164" fontId="4" fillId="8" borderId="43" xfId="1" applyFont="1" applyFill="1" applyBorder="1" applyAlignment="1">
      <alignment vertical="center" wrapText="1"/>
    </xf>
    <xf numFmtId="164" fontId="4" fillId="8" borderId="28" xfId="1" applyFont="1" applyFill="1" applyBorder="1" applyAlignment="1">
      <alignment vertical="center" wrapText="1"/>
    </xf>
    <xf numFmtId="164" fontId="4" fillId="2" borderId="5" xfId="1" applyFont="1" applyFill="1" applyBorder="1" applyAlignment="1">
      <alignment vertical="center" wrapText="1"/>
    </xf>
    <xf numFmtId="49" fontId="6" fillId="5" borderId="65" xfId="0" applyNumberFormat="1" applyFont="1" applyFill="1" applyBorder="1" applyAlignment="1">
      <alignment horizontal="left" vertical="center" wrapText="1"/>
    </xf>
    <xf numFmtId="49" fontId="6" fillId="5" borderId="53" xfId="0" applyNumberFormat="1" applyFont="1" applyFill="1" applyBorder="1" applyAlignment="1">
      <alignment horizontal="left" vertical="center" wrapText="1"/>
    </xf>
    <xf numFmtId="49" fontId="6" fillId="5" borderId="54" xfId="0" applyNumberFormat="1" applyFont="1" applyFill="1" applyBorder="1" applyAlignment="1">
      <alignment horizontal="left" vertical="center" wrapText="1"/>
    </xf>
    <xf numFmtId="49" fontId="6" fillId="5" borderId="66" xfId="0" applyNumberFormat="1" applyFont="1" applyFill="1" applyBorder="1" applyAlignment="1">
      <alignment horizontal="left" vertical="center" wrapText="1"/>
    </xf>
    <xf numFmtId="49" fontId="6" fillId="5" borderId="67" xfId="0" applyNumberFormat="1" applyFont="1" applyFill="1" applyBorder="1" applyAlignment="1">
      <alignment horizontal="left" vertical="center" wrapText="1"/>
    </xf>
    <xf numFmtId="49" fontId="6" fillId="5" borderId="68" xfId="0" applyNumberFormat="1" applyFont="1" applyFill="1" applyBorder="1" applyAlignment="1">
      <alignment horizontal="left" vertical="center" wrapText="1"/>
    </xf>
    <xf numFmtId="49" fontId="6" fillId="3" borderId="65" xfId="0" applyNumberFormat="1" applyFont="1" applyFill="1" applyBorder="1" applyAlignment="1">
      <alignment horizontal="left" vertical="center" wrapText="1"/>
    </xf>
    <xf numFmtId="49" fontId="6" fillId="3" borderId="53" xfId="0" applyNumberFormat="1" applyFont="1" applyFill="1" applyBorder="1" applyAlignment="1">
      <alignment horizontal="left" vertical="center" wrapText="1"/>
    </xf>
    <xf numFmtId="49" fontId="6" fillId="3" borderId="54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6" fillId="5" borderId="58" xfId="0" applyNumberFormat="1" applyFont="1" applyFill="1" applyBorder="1" applyAlignment="1">
      <alignment horizontal="left" vertical="center" wrapText="1"/>
    </xf>
    <xf numFmtId="49" fontId="6" fillId="5" borderId="59" xfId="0" applyNumberFormat="1" applyFont="1" applyFill="1" applyBorder="1" applyAlignment="1">
      <alignment horizontal="left" vertical="center" wrapText="1"/>
    </xf>
    <xf numFmtId="49" fontId="6" fillId="5" borderId="60" xfId="0" applyNumberFormat="1" applyFont="1" applyFill="1" applyBorder="1" applyAlignment="1">
      <alignment horizontal="left" vertical="center" wrapText="1"/>
    </xf>
    <xf numFmtId="49" fontId="6" fillId="5" borderId="62" xfId="0" applyNumberFormat="1" applyFont="1" applyFill="1" applyBorder="1" applyAlignment="1">
      <alignment horizontal="left" vertical="center" wrapText="1"/>
    </xf>
    <xf numFmtId="49" fontId="6" fillId="5" borderId="63" xfId="0" applyNumberFormat="1" applyFont="1" applyFill="1" applyBorder="1" applyAlignment="1">
      <alignment horizontal="left" vertical="center" wrapText="1"/>
    </xf>
    <xf numFmtId="49" fontId="6" fillId="5" borderId="6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7" fillId="11" borderId="5" xfId="0" applyNumberFormat="1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49" fontId="4" fillId="10" borderId="69" xfId="0" applyNumberFormat="1" applyFont="1" applyFill="1" applyBorder="1" applyAlignment="1">
      <alignment horizontal="left" vertical="center" wrapText="1"/>
    </xf>
    <xf numFmtId="49" fontId="4" fillId="10" borderId="70" xfId="0" applyNumberFormat="1" applyFont="1" applyFill="1" applyBorder="1" applyAlignment="1">
      <alignment horizontal="left" vertical="center" wrapText="1"/>
    </xf>
    <xf numFmtId="49" fontId="4" fillId="10" borderId="71" xfId="0" applyNumberFormat="1" applyFont="1" applyFill="1" applyBorder="1" applyAlignment="1">
      <alignment horizontal="left" vertical="center" wrapText="1"/>
    </xf>
    <xf numFmtId="49" fontId="4" fillId="10" borderId="77" xfId="0" applyNumberFormat="1" applyFont="1" applyFill="1" applyBorder="1" applyAlignment="1">
      <alignment horizontal="left" vertical="center" wrapText="1"/>
    </xf>
    <xf numFmtId="49" fontId="4" fillId="10" borderId="17" xfId="0" applyNumberFormat="1" applyFont="1" applyFill="1" applyBorder="1" applyAlignment="1">
      <alignment horizontal="left" vertical="center" wrapText="1"/>
    </xf>
    <xf numFmtId="49" fontId="4" fillId="10" borderId="78" xfId="0" applyNumberFormat="1" applyFont="1" applyFill="1" applyBorder="1" applyAlignment="1">
      <alignment horizontal="left" vertical="center" wrapText="1"/>
    </xf>
    <xf numFmtId="49" fontId="6" fillId="5" borderId="50" xfId="0" applyNumberFormat="1" applyFont="1" applyFill="1" applyBorder="1" applyAlignment="1">
      <alignment horizontal="left" vertical="center" wrapText="1"/>
    </xf>
    <xf numFmtId="49" fontId="6" fillId="5" borderId="51" xfId="0" applyNumberFormat="1" applyFont="1" applyFill="1" applyBorder="1" applyAlignment="1">
      <alignment horizontal="left" vertical="center" wrapText="1"/>
    </xf>
    <xf numFmtId="49" fontId="6" fillId="5" borderId="52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2" fillId="2" borderId="46" xfId="0" applyNumberFormat="1" applyFont="1" applyFill="1" applyBorder="1" applyAlignment="1">
      <alignment horizontal="left" vertical="center" wrapText="1"/>
    </xf>
    <xf numFmtId="49" fontId="2" fillId="2" borderId="47" xfId="0" applyNumberFormat="1" applyFont="1" applyFill="1" applyBorder="1" applyAlignment="1">
      <alignment horizontal="left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  <xf numFmtId="49" fontId="2" fillId="2" borderId="39" xfId="0" applyNumberFormat="1" applyFont="1" applyFill="1" applyBorder="1" applyAlignment="1">
      <alignment horizontal="left" vertical="center" wrapText="1"/>
    </xf>
    <xf numFmtId="49" fontId="2" fillId="2" borderId="40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2" fillId="2" borderId="34" xfId="0" applyNumberFormat="1" applyFont="1" applyFill="1" applyBorder="1" applyAlignment="1">
      <alignment horizontal="left" vertical="center" wrapText="1"/>
    </xf>
    <xf numFmtId="49" fontId="5" fillId="12" borderId="48" xfId="0" applyNumberFormat="1" applyFont="1" applyFill="1" applyBorder="1" applyAlignment="1">
      <alignment horizontal="center" vertical="center" wrapText="1"/>
    </xf>
    <xf numFmtId="49" fontId="5" fillId="12" borderId="39" xfId="0" applyNumberFormat="1" applyFont="1" applyFill="1" applyBorder="1" applyAlignment="1">
      <alignment horizontal="center" vertical="center" wrapText="1"/>
    </xf>
    <xf numFmtId="49" fontId="5" fillId="12" borderId="49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24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6"/>
  <sheetViews>
    <sheetView showGridLines="0" tabSelected="1" topLeftCell="A65" zoomScaleNormal="100" zoomScaleSheetLayoutView="120" workbookViewId="0">
      <selection activeCell="J70" sqref="J70"/>
    </sheetView>
  </sheetViews>
  <sheetFormatPr defaultColWidth="10.85546875" defaultRowHeight="11.25" customHeight="1"/>
  <cols>
    <col min="1" max="1" width="17.7109375" style="16" customWidth="1"/>
    <col min="2" max="2" width="19.85546875" style="16" customWidth="1"/>
    <col min="3" max="3" width="9.42578125" style="16" customWidth="1"/>
    <col min="4" max="4" width="16.5703125" style="16" customWidth="1"/>
    <col min="5" max="5" width="11" style="16" customWidth="1"/>
    <col min="6" max="6" width="15.7109375" style="16" customWidth="1"/>
    <col min="7" max="254" width="10.85546875" style="16" customWidth="1"/>
    <col min="255" max="16384" width="10.85546875" style="17"/>
  </cols>
  <sheetData>
    <row r="1" spans="1:6" ht="15" customHeight="1">
      <c r="A1" s="15"/>
      <c r="B1" s="15"/>
      <c r="C1" s="15"/>
      <c r="D1" s="15"/>
      <c r="E1" s="15"/>
      <c r="F1" s="15"/>
    </row>
    <row r="2" spans="1:6" ht="15" customHeight="1">
      <c r="A2" s="15"/>
      <c r="B2" s="15"/>
      <c r="C2" s="15"/>
      <c r="D2" s="15"/>
      <c r="E2" s="15"/>
      <c r="F2" s="15"/>
    </row>
    <row r="3" spans="1:6" ht="15" customHeight="1">
      <c r="A3" s="15"/>
      <c r="B3" s="15"/>
      <c r="C3" s="15"/>
      <c r="D3" s="15"/>
      <c r="E3" s="15"/>
      <c r="F3" s="15"/>
    </row>
    <row r="4" spans="1:6" ht="15" customHeight="1">
      <c r="A4" s="15"/>
      <c r="B4" s="15"/>
      <c r="C4" s="15"/>
      <c r="D4" s="15"/>
      <c r="E4" s="15"/>
      <c r="F4" s="15"/>
    </row>
    <row r="5" spans="1:6" ht="15" customHeight="1">
      <c r="A5" s="15"/>
      <c r="B5" s="15"/>
      <c r="C5" s="15"/>
      <c r="D5" s="15"/>
      <c r="E5" s="15"/>
      <c r="F5" s="15"/>
    </row>
    <row r="6" spans="1:6" ht="15" customHeight="1">
      <c r="A6" s="15"/>
      <c r="B6" s="15"/>
      <c r="C6" s="15"/>
      <c r="D6" s="15"/>
      <c r="E6" s="15"/>
      <c r="F6" s="15"/>
    </row>
    <row r="7" spans="1:6" ht="15" customHeight="1">
      <c r="A7" s="18"/>
      <c r="B7" s="19"/>
      <c r="C7" s="15"/>
      <c r="D7" s="19"/>
      <c r="E7" s="19"/>
      <c r="F7" s="19"/>
    </row>
    <row r="8" spans="1:6" ht="22.5">
      <c r="A8" s="6" t="s">
        <v>0</v>
      </c>
      <c r="B8" s="2" t="s">
        <v>1</v>
      </c>
      <c r="C8" s="20"/>
      <c r="D8" s="126" t="s">
        <v>2</v>
      </c>
      <c r="E8" s="127"/>
      <c r="F8" s="21">
        <v>80000</v>
      </c>
    </row>
    <row r="9" spans="1:6">
      <c r="A9" s="1" t="s">
        <v>3</v>
      </c>
      <c r="B9" s="2" t="s">
        <v>4</v>
      </c>
      <c r="C9" s="20"/>
      <c r="D9" s="107" t="s">
        <v>5</v>
      </c>
      <c r="E9" s="108"/>
      <c r="F9" s="2" t="s">
        <v>6</v>
      </c>
    </row>
    <row r="10" spans="1:6">
      <c r="A10" s="1" t="s">
        <v>7</v>
      </c>
      <c r="B10" s="2" t="s">
        <v>8</v>
      </c>
      <c r="C10" s="20"/>
      <c r="D10" s="107" t="s">
        <v>9</v>
      </c>
      <c r="E10" s="108"/>
      <c r="F10" s="78">
        <v>335</v>
      </c>
    </row>
    <row r="11" spans="1:6" ht="11.25" customHeight="1">
      <c r="A11" s="1" t="s">
        <v>10</v>
      </c>
      <c r="B11" s="2" t="s">
        <v>11</v>
      </c>
      <c r="C11" s="20"/>
      <c r="D11" s="128" t="s">
        <v>12</v>
      </c>
      <c r="E11" s="129"/>
      <c r="F11" s="11">
        <f>(F8*F10)</f>
        <v>26800000</v>
      </c>
    </row>
    <row r="12" spans="1:6">
      <c r="A12" s="1" t="s">
        <v>13</v>
      </c>
      <c r="B12" s="2" t="s">
        <v>14</v>
      </c>
      <c r="C12" s="20"/>
      <c r="D12" s="107" t="s">
        <v>15</v>
      </c>
      <c r="E12" s="108"/>
      <c r="F12" s="2" t="s">
        <v>16</v>
      </c>
    </row>
    <row r="13" spans="1:6">
      <c r="A13" s="1" t="s">
        <v>17</v>
      </c>
      <c r="B13" s="71" t="s">
        <v>18</v>
      </c>
      <c r="C13" s="20"/>
      <c r="D13" s="107" t="s">
        <v>19</v>
      </c>
      <c r="E13" s="108"/>
      <c r="F13" s="2" t="s">
        <v>6</v>
      </c>
    </row>
    <row r="14" spans="1:6">
      <c r="A14" s="1" t="s">
        <v>20</v>
      </c>
      <c r="B14" s="77">
        <v>44567</v>
      </c>
      <c r="C14" s="20"/>
      <c r="D14" s="107" t="s">
        <v>21</v>
      </c>
      <c r="E14" s="108"/>
      <c r="F14" s="2" t="s">
        <v>22</v>
      </c>
    </row>
    <row r="15" spans="1:6" ht="12" customHeight="1">
      <c r="A15" s="7"/>
      <c r="B15" s="22"/>
      <c r="C15" s="19"/>
      <c r="D15" s="23"/>
      <c r="E15" s="23"/>
      <c r="F15" s="8"/>
    </row>
    <row r="16" spans="1:6" ht="12" customHeight="1">
      <c r="A16" s="109" t="s">
        <v>23</v>
      </c>
      <c r="B16" s="110"/>
      <c r="C16" s="110"/>
      <c r="D16" s="110"/>
      <c r="E16" s="110"/>
      <c r="F16" s="110"/>
    </row>
    <row r="17" spans="1:6" ht="12" customHeight="1">
      <c r="A17" s="24"/>
      <c r="B17" s="25"/>
      <c r="C17" s="25"/>
      <c r="D17" s="25"/>
      <c r="E17" s="26"/>
      <c r="F17" s="26"/>
    </row>
    <row r="18" spans="1:6" ht="12" customHeight="1">
      <c r="A18" s="117" t="s">
        <v>24</v>
      </c>
      <c r="B18" s="118"/>
      <c r="C18" s="118"/>
      <c r="D18" s="118"/>
      <c r="E18" s="118"/>
      <c r="F18" s="119"/>
    </row>
    <row r="19" spans="1:6" ht="24" customHeight="1">
      <c r="A19" s="9" t="s">
        <v>25</v>
      </c>
      <c r="B19" s="9" t="s">
        <v>26</v>
      </c>
      <c r="C19" s="9" t="s">
        <v>27</v>
      </c>
      <c r="D19" s="9" t="s">
        <v>28</v>
      </c>
      <c r="E19" s="9" t="s">
        <v>29</v>
      </c>
      <c r="F19" s="9" t="s">
        <v>30</v>
      </c>
    </row>
    <row r="20" spans="1:6" ht="22.5">
      <c r="A20" s="80" t="s">
        <v>31</v>
      </c>
      <c r="B20" s="3" t="s">
        <v>32</v>
      </c>
      <c r="C20" s="4">
        <v>365</v>
      </c>
      <c r="D20" s="80" t="s">
        <v>6</v>
      </c>
      <c r="E20" s="11">
        <v>20000</v>
      </c>
      <c r="F20" s="11">
        <f>(C20*E20)</f>
        <v>7300000</v>
      </c>
    </row>
    <row r="21" spans="1:6">
      <c r="A21" s="80" t="s">
        <v>33</v>
      </c>
      <c r="B21" s="3" t="s">
        <v>32</v>
      </c>
      <c r="C21" s="79">
        <v>210</v>
      </c>
      <c r="D21" s="80" t="s">
        <v>6</v>
      </c>
      <c r="E21" s="11">
        <v>20000</v>
      </c>
      <c r="F21" s="11">
        <f t="shared" ref="F21:F22" si="0">(C21*E21)</f>
        <v>4200000</v>
      </c>
    </row>
    <row r="22" spans="1:6">
      <c r="A22" s="80" t="s">
        <v>34</v>
      </c>
      <c r="B22" s="3" t="s">
        <v>32</v>
      </c>
      <c r="C22" s="4">
        <v>4</v>
      </c>
      <c r="D22" s="80" t="s">
        <v>35</v>
      </c>
      <c r="E22" s="11">
        <v>50000</v>
      </c>
      <c r="F22" s="11">
        <f t="shared" si="0"/>
        <v>200000</v>
      </c>
    </row>
    <row r="23" spans="1:6" ht="12.75" customHeight="1">
      <c r="A23" s="120" t="s">
        <v>36</v>
      </c>
      <c r="B23" s="121"/>
      <c r="C23" s="121"/>
      <c r="D23" s="121"/>
      <c r="E23" s="122"/>
      <c r="F23" s="27">
        <f>SUM(F20:F22)</f>
        <v>11700000</v>
      </c>
    </row>
    <row r="24" spans="1:6" ht="12" customHeight="1">
      <c r="A24" s="24"/>
      <c r="B24" s="26"/>
      <c r="C24" s="26"/>
      <c r="D24" s="26"/>
      <c r="E24" s="28"/>
      <c r="F24" s="28"/>
    </row>
    <row r="25" spans="1:6" ht="12" customHeight="1">
      <c r="A25" s="101" t="s">
        <v>37</v>
      </c>
      <c r="B25" s="102"/>
      <c r="C25" s="102"/>
      <c r="D25" s="102"/>
      <c r="E25" s="102"/>
      <c r="F25" s="103"/>
    </row>
    <row r="26" spans="1:6" ht="24" customHeight="1">
      <c r="A26" s="12" t="s">
        <v>25</v>
      </c>
      <c r="B26" s="12" t="s">
        <v>26</v>
      </c>
      <c r="C26" s="12" t="s">
        <v>27</v>
      </c>
      <c r="D26" s="12" t="s">
        <v>28</v>
      </c>
      <c r="E26" s="12" t="s">
        <v>29</v>
      </c>
      <c r="F26" s="12" t="s">
        <v>30</v>
      </c>
    </row>
    <row r="27" spans="1:6">
      <c r="A27" s="64"/>
      <c r="B27" s="65"/>
      <c r="C27" s="65"/>
      <c r="D27" s="66"/>
      <c r="E27" s="60"/>
      <c r="F27" s="60"/>
    </row>
    <row r="28" spans="1:6" ht="12" customHeight="1">
      <c r="A28" s="98" t="s">
        <v>38</v>
      </c>
      <c r="B28" s="99"/>
      <c r="C28" s="99"/>
      <c r="D28" s="99"/>
      <c r="E28" s="100"/>
      <c r="F28" s="63">
        <f>SUM(F27:F27)</f>
        <v>0</v>
      </c>
    </row>
    <row r="29" spans="1:6" ht="12" customHeight="1">
      <c r="A29" s="30"/>
      <c r="B29" s="31"/>
      <c r="C29" s="31"/>
      <c r="D29" s="31"/>
      <c r="E29" s="32"/>
      <c r="F29" s="32"/>
    </row>
    <row r="30" spans="1:6" ht="12" customHeight="1">
      <c r="A30" s="101" t="s">
        <v>39</v>
      </c>
      <c r="B30" s="102"/>
      <c r="C30" s="102"/>
      <c r="D30" s="102"/>
      <c r="E30" s="102"/>
      <c r="F30" s="103"/>
    </row>
    <row r="31" spans="1:6" ht="24" customHeight="1">
      <c r="A31" s="10" t="s">
        <v>25</v>
      </c>
      <c r="B31" s="10" t="s">
        <v>26</v>
      </c>
      <c r="C31" s="10" t="s">
        <v>27</v>
      </c>
      <c r="D31" s="10" t="s">
        <v>28</v>
      </c>
      <c r="E31" s="10" t="s">
        <v>29</v>
      </c>
      <c r="F31" s="10" t="s">
        <v>30</v>
      </c>
    </row>
    <row r="32" spans="1:6">
      <c r="A32" s="80"/>
      <c r="B32" s="3"/>
      <c r="C32" s="4"/>
      <c r="D32" s="5"/>
      <c r="E32" s="11"/>
      <c r="F32" s="11"/>
    </row>
    <row r="33" spans="1:254">
      <c r="A33" s="123" t="s">
        <v>40</v>
      </c>
      <c r="B33" s="124"/>
      <c r="C33" s="124"/>
      <c r="D33" s="124"/>
      <c r="E33" s="125"/>
      <c r="F33" s="29">
        <f>SUM(F32:F32)</f>
        <v>0</v>
      </c>
    </row>
    <row r="34" spans="1:254" ht="12" customHeight="1">
      <c r="A34" s="30"/>
      <c r="B34" s="31"/>
      <c r="C34" s="31"/>
      <c r="D34" s="31"/>
      <c r="E34" s="32"/>
      <c r="F34" s="32"/>
    </row>
    <row r="35" spans="1:254" ht="12" customHeight="1">
      <c r="A35" s="101" t="s">
        <v>41</v>
      </c>
      <c r="B35" s="102"/>
      <c r="C35" s="102"/>
      <c r="D35" s="102"/>
      <c r="E35" s="102"/>
      <c r="F35" s="103"/>
    </row>
    <row r="36" spans="1:254" ht="24" customHeight="1">
      <c r="A36" s="10" t="s">
        <v>42</v>
      </c>
      <c r="B36" s="10" t="s">
        <v>43</v>
      </c>
      <c r="C36" s="10" t="s">
        <v>44</v>
      </c>
      <c r="D36" s="10" t="s">
        <v>28</v>
      </c>
      <c r="E36" s="10" t="s">
        <v>29</v>
      </c>
      <c r="F36" s="10" t="s">
        <v>30</v>
      </c>
      <c r="J36" s="33"/>
    </row>
    <row r="37" spans="1:254" s="84" customFormat="1" ht="12.75" customHeight="1">
      <c r="A37" s="111" t="s">
        <v>45</v>
      </c>
      <c r="B37" s="112"/>
      <c r="C37" s="112"/>
      <c r="D37" s="112"/>
      <c r="E37" s="112"/>
      <c r="F37" s="113"/>
      <c r="G37" s="82"/>
      <c r="H37" s="82"/>
      <c r="I37" s="82"/>
      <c r="J37" s="83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</row>
    <row r="38" spans="1:254" s="84" customFormat="1">
      <c r="A38" s="73" t="s">
        <v>46</v>
      </c>
      <c r="B38" s="62" t="s">
        <v>47</v>
      </c>
      <c r="C38" s="61">
        <v>250</v>
      </c>
      <c r="D38" s="73" t="s">
        <v>48</v>
      </c>
      <c r="E38" s="74">
        <v>4800</v>
      </c>
      <c r="F38" s="74">
        <f>C38*E38</f>
        <v>1200000</v>
      </c>
      <c r="G38" s="82"/>
      <c r="H38" s="82"/>
      <c r="I38" s="82"/>
      <c r="J38" s="83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</row>
    <row r="39" spans="1:254" s="84" customFormat="1">
      <c r="A39" s="73" t="s">
        <v>49</v>
      </c>
      <c r="B39" s="62" t="s">
        <v>50</v>
      </c>
      <c r="C39" s="61">
        <v>100</v>
      </c>
      <c r="D39" s="73" t="s">
        <v>51</v>
      </c>
      <c r="E39" s="74">
        <v>9290</v>
      </c>
      <c r="F39" s="74">
        <f t="shared" ref="F39:F40" si="1">C39*E39</f>
        <v>929000</v>
      </c>
      <c r="G39" s="82"/>
      <c r="H39" s="82"/>
      <c r="I39" s="82"/>
      <c r="J39" s="83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</row>
    <row r="40" spans="1:254" s="84" customFormat="1" ht="22.5">
      <c r="A40" s="73" t="s">
        <v>52</v>
      </c>
      <c r="B40" s="62" t="s">
        <v>53</v>
      </c>
      <c r="C40" s="61">
        <v>4</v>
      </c>
      <c r="D40" s="73" t="s">
        <v>6</v>
      </c>
      <c r="E40" s="74">
        <v>23480</v>
      </c>
      <c r="F40" s="74">
        <f t="shared" si="1"/>
        <v>93920</v>
      </c>
      <c r="G40" s="82"/>
      <c r="H40" s="82"/>
      <c r="I40" s="82"/>
      <c r="J40" s="83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</row>
    <row r="41" spans="1:254" s="84" customFormat="1" ht="12.75" customHeight="1">
      <c r="A41" s="114" t="s">
        <v>54</v>
      </c>
      <c r="B41" s="115"/>
      <c r="C41" s="115"/>
      <c r="D41" s="115"/>
      <c r="E41" s="115"/>
      <c r="F41" s="11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</row>
    <row r="42" spans="1:254" s="84" customFormat="1" ht="22.5">
      <c r="A42" s="75" t="s">
        <v>55</v>
      </c>
      <c r="B42" s="62" t="s">
        <v>56</v>
      </c>
      <c r="C42" s="76">
        <v>20</v>
      </c>
      <c r="D42" s="73" t="s">
        <v>57</v>
      </c>
      <c r="E42" s="81">
        <v>366</v>
      </c>
      <c r="F42" s="81">
        <f>(C42*E42)</f>
        <v>7320</v>
      </c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</row>
    <row r="43" spans="1:254" s="84" customFormat="1">
      <c r="A43" s="75" t="s">
        <v>58</v>
      </c>
      <c r="B43" s="62" t="s">
        <v>47</v>
      </c>
      <c r="C43" s="76">
        <v>30</v>
      </c>
      <c r="D43" s="73" t="s">
        <v>59</v>
      </c>
      <c r="E43" s="81">
        <v>12000</v>
      </c>
      <c r="F43" s="81">
        <f t="shared" ref="F43:F47" si="2">(C43*E43)</f>
        <v>360000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</row>
    <row r="44" spans="1:254" s="84" customFormat="1">
      <c r="A44" s="75" t="s">
        <v>60</v>
      </c>
      <c r="B44" s="62" t="s">
        <v>47</v>
      </c>
      <c r="C44" s="76">
        <v>10</v>
      </c>
      <c r="D44" s="73" t="s">
        <v>61</v>
      </c>
      <c r="E44" s="81">
        <v>1000</v>
      </c>
      <c r="F44" s="81">
        <f t="shared" si="2"/>
        <v>10000</v>
      </c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</row>
    <row r="45" spans="1:254" s="84" customFormat="1">
      <c r="A45" s="75" t="s">
        <v>62</v>
      </c>
      <c r="B45" s="62" t="s">
        <v>56</v>
      </c>
      <c r="C45" s="76">
        <v>10</v>
      </c>
      <c r="D45" s="73" t="s">
        <v>61</v>
      </c>
      <c r="E45" s="81">
        <v>2800</v>
      </c>
      <c r="F45" s="81">
        <f t="shared" si="2"/>
        <v>28000</v>
      </c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</row>
    <row r="46" spans="1:254" ht="22.5">
      <c r="A46" s="75" t="s">
        <v>63</v>
      </c>
      <c r="B46" s="62" t="s">
        <v>56</v>
      </c>
      <c r="C46" s="76">
        <v>30</v>
      </c>
      <c r="D46" s="73" t="s">
        <v>59</v>
      </c>
      <c r="E46" s="81">
        <v>1156</v>
      </c>
      <c r="F46" s="60">
        <f t="shared" ref="F46" si="3">(C46*E46)</f>
        <v>34680</v>
      </c>
    </row>
    <row r="47" spans="1:254">
      <c r="A47" s="75" t="s">
        <v>64</v>
      </c>
      <c r="B47" s="62" t="s">
        <v>56</v>
      </c>
      <c r="C47" s="76">
        <v>10</v>
      </c>
      <c r="D47" s="73" t="s">
        <v>61</v>
      </c>
      <c r="E47" s="81">
        <v>1790</v>
      </c>
      <c r="F47" s="60">
        <f t="shared" si="2"/>
        <v>17900</v>
      </c>
    </row>
    <row r="48" spans="1:254" ht="13.5" customHeight="1">
      <c r="A48" s="98" t="s">
        <v>65</v>
      </c>
      <c r="B48" s="99"/>
      <c r="C48" s="99"/>
      <c r="D48" s="99"/>
      <c r="E48" s="100"/>
      <c r="F48" s="63">
        <f>SUM(F37:F47)</f>
        <v>2680820</v>
      </c>
    </row>
    <row r="49" spans="1:6" ht="12" customHeight="1">
      <c r="A49" s="30"/>
      <c r="B49" s="31"/>
      <c r="C49" s="31"/>
      <c r="D49" s="34"/>
      <c r="E49" s="32"/>
      <c r="F49" s="32"/>
    </row>
    <row r="50" spans="1:6" ht="12" customHeight="1">
      <c r="A50" s="101" t="s">
        <v>66</v>
      </c>
      <c r="B50" s="102"/>
      <c r="C50" s="102"/>
      <c r="D50" s="102"/>
      <c r="E50" s="102"/>
      <c r="F50" s="103"/>
    </row>
    <row r="51" spans="1:6" ht="24" customHeight="1">
      <c r="A51" s="12" t="s">
        <v>67</v>
      </c>
      <c r="B51" s="12" t="s">
        <v>43</v>
      </c>
      <c r="C51" s="12" t="s">
        <v>68</v>
      </c>
      <c r="D51" s="12" t="s">
        <v>28</v>
      </c>
      <c r="E51" s="12" t="s">
        <v>29</v>
      </c>
      <c r="F51" s="12" t="s">
        <v>30</v>
      </c>
    </row>
    <row r="52" spans="1:6">
      <c r="A52" s="35" t="s">
        <v>69</v>
      </c>
      <c r="B52" s="13" t="s">
        <v>47</v>
      </c>
      <c r="C52" s="14">
        <v>10</v>
      </c>
      <c r="D52" s="35" t="s">
        <v>6</v>
      </c>
      <c r="E52" s="72">
        <v>3059</v>
      </c>
      <c r="F52" s="72">
        <f>C52*E52</f>
        <v>30590</v>
      </c>
    </row>
    <row r="53" spans="1:6" ht="22.5">
      <c r="A53" s="35" t="s">
        <v>70</v>
      </c>
      <c r="B53" s="13" t="s">
        <v>47</v>
      </c>
      <c r="C53" s="14">
        <v>12</v>
      </c>
      <c r="D53" s="35" t="s">
        <v>6</v>
      </c>
      <c r="E53" s="72">
        <v>45000</v>
      </c>
      <c r="F53" s="72">
        <f t="shared" ref="F53:F55" si="4">C53*E53</f>
        <v>540000</v>
      </c>
    </row>
    <row r="54" spans="1:6">
      <c r="A54" s="35" t="s">
        <v>71</v>
      </c>
      <c r="B54" s="13" t="s">
        <v>72</v>
      </c>
      <c r="C54" s="14">
        <v>12</v>
      </c>
      <c r="D54" s="35" t="s">
        <v>6</v>
      </c>
      <c r="E54" s="72">
        <v>90000</v>
      </c>
      <c r="F54" s="72">
        <f t="shared" si="4"/>
        <v>1080000</v>
      </c>
    </row>
    <row r="55" spans="1:6" ht="19.5" customHeight="1">
      <c r="A55" s="67" t="s">
        <v>73</v>
      </c>
      <c r="B55" s="68"/>
      <c r="C55" s="69"/>
      <c r="D55" s="68"/>
      <c r="E55" s="70"/>
      <c r="F55" s="72">
        <f t="shared" si="4"/>
        <v>0</v>
      </c>
    </row>
    <row r="56" spans="1:6" ht="13.5" customHeight="1">
      <c r="A56" s="98" t="s">
        <v>74</v>
      </c>
      <c r="B56" s="99"/>
      <c r="C56" s="99"/>
      <c r="D56" s="99"/>
      <c r="E56" s="100"/>
      <c r="F56" s="36">
        <f>SUM(F52:F55)</f>
        <v>1650590</v>
      </c>
    </row>
    <row r="57" spans="1:6" ht="12" customHeight="1">
      <c r="A57" s="37"/>
      <c r="B57" s="37"/>
      <c r="C57" s="37"/>
      <c r="D57" s="37"/>
      <c r="E57" s="38"/>
      <c r="F57" s="38"/>
    </row>
    <row r="58" spans="1:6">
      <c r="A58" s="104" t="s">
        <v>75</v>
      </c>
      <c r="B58" s="105"/>
      <c r="C58" s="105"/>
      <c r="D58" s="105"/>
      <c r="E58" s="106"/>
      <c r="F58" s="39">
        <f>F23+F33+F48+F56</f>
        <v>16031410</v>
      </c>
    </row>
    <row r="59" spans="1:6" ht="12" customHeight="1">
      <c r="A59" s="95" t="s">
        <v>76</v>
      </c>
      <c r="B59" s="96"/>
      <c r="C59" s="96"/>
      <c r="D59" s="96"/>
      <c r="E59" s="97"/>
      <c r="F59" s="40">
        <f>F58*0.05</f>
        <v>801570.5</v>
      </c>
    </row>
    <row r="60" spans="1:6" ht="12" customHeight="1">
      <c r="A60" s="89" t="s">
        <v>77</v>
      </c>
      <c r="B60" s="90"/>
      <c r="C60" s="90"/>
      <c r="D60" s="90"/>
      <c r="E60" s="91"/>
      <c r="F60" s="41">
        <f>F59+F58</f>
        <v>16832980.5</v>
      </c>
    </row>
    <row r="61" spans="1:6" ht="12" customHeight="1">
      <c r="A61" s="95" t="s">
        <v>78</v>
      </c>
      <c r="B61" s="96"/>
      <c r="C61" s="96"/>
      <c r="D61" s="96"/>
      <c r="E61" s="97"/>
      <c r="F61" s="40">
        <f>F11</f>
        <v>26800000</v>
      </c>
    </row>
    <row r="62" spans="1:6">
      <c r="A62" s="92" t="s">
        <v>79</v>
      </c>
      <c r="B62" s="93"/>
      <c r="C62" s="93"/>
      <c r="D62" s="93"/>
      <c r="E62" s="94"/>
      <c r="F62" s="42">
        <f>F61-F60</f>
        <v>9967019.5</v>
      </c>
    </row>
    <row r="63" spans="1:6" ht="12" customHeight="1">
      <c r="A63" s="43" t="s">
        <v>80</v>
      </c>
      <c r="B63" s="44"/>
      <c r="C63" s="44"/>
      <c r="D63" s="44"/>
      <c r="E63" s="44"/>
      <c r="F63" s="45"/>
    </row>
    <row r="64" spans="1:6" ht="12.75" customHeight="1" thickBot="1">
      <c r="A64" s="46"/>
      <c r="B64" s="44"/>
      <c r="C64" s="44"/>
      <c r="D64" s="44"/>
      <c r="E64" s="44"/>
      <c r="F64" s="45"/>
    </row>
    <row r="65" spans="1:6" ht="15" customHeight="1">
      <c r="A65" s="136" t="s">
        <v>81</v>
      </c>
      <c r="B65" s="137"/>
      <c r="C65" s="137"/>
      <c r="D65" s="137"/>
      <c r="E65" s="138"/>
      <c r="F65" s="45"/>
    </row>
    <row r="66" spans="1:6">
      <c r="A66" s="130" t="s">
        <v>82</v>
      </c>
      <c r="B66" s="131"/>
      <c r="C66" s="131"/>
      <c r="D66" s="131"/>
      <c r="E66" s="132"/>
      <c r="F66" s="45"/>
    </row>
    <row r="67" spans="1:6">
      <c r="A67" s="130" t="s">
        <v>83</v>
      </c>
      <c r="B67" s="131"/>
      <c r="C67" s="131"/>
      <c r="D67" s="131"/>
      <c r="E67" s="132"/>
      <c r="F67" s="45"/>
    </row>
    <row r="68" spans="1:6" ht="27.75" customHeight="1">
      <c r="A68" s="130" t="s">
        <v>84</v>
      </c>
      <c r="B68" s="131"/>
      <c r="C68" s="131"/>
      <c r="D68" s="131"/>
      <c r="E68" s="132"/>
      <c r="F68" s="45"/>
    </row>
    <row r="69" spans="1:6">
      <c r="A69" s="130" t="s">
        <v>85</v>
      </c>
      <c r="B69" s="131"/>
      <c r="C69" s="131"/>
      <c r="D69" s="131"/>
      <c r="E69" s="132"/>
      <c r="F69" s="45"/>
    </row>
    <row r="70" spans="1:6" ht="20.25" customHeight="1">
      <c r="A70" s="130" t="s">
        <v>86</v>
      </c>
      <c r="B70" s="131"/>
      <c r="C70" s="131"/>
      <c r="D70" s="131"/>
      <c r="E70" s="132"/>
      <c r="F70" s="45"/>
    </row>
    <row r="71" spans="1:6" ht="12" thickBot="1">
      <c r="A71" s="133" t="s">
        <v>87</v>
      </c>
      <c r="B71" s="134"/>
      <c r="C71" s="134"/>
      <c r="D71" s="134"/>
      <c r="E71" s="135"/>
      <c r="F71" s="45"/>
    </row>
    <row r="72" spans="1:6" ht="12.75" customHeight="1">
      <c r="A72" s="46"/>
      <c r="B72" s="46"/>
      <c r="C72" s="46"/>
      <c r="D72" s="46"/>
      <c r="E72" s="46"/>
      <c r="F72" s="45"/>
    </row>
    <row r="73" spans="1:6" ht="21.75" customHeight="1" thickBot="1">
      <c r="A73" s="143" t="s">
        <v>88</v>
      </c>
      <c r="B73" s="144"/>
      <c r="C73" s="145"/>
      <c r="D73" s="47"/>
      <c r="E73" s="47"/>
      <c r="F73" s="45"/>
    </row>
    <row r="74" spans="1:6" ht="12" customHeight="1">
      <c r="A74" s="48" t="s">
        <v>67</v>
      </c>
      <c r="B74" s="49" t="s">
        <v>89</v>
      </c>
      <c r="C74" s="50" t="s">
        <v>90</v>
      </c>
      <c r="D74" s="47"/>
      <c r="E74" s="47"/>
      <c r="F74" s="45"/>
    </row>
    <row r="75" spans="1:6" ht="12" customHeight="1">
      <c r="A75" s="51" t="s">
        <v>91</v>
      </c>
      <c r="B75" s="88">
        <f>F23</f>
        <v>11700000</v>
      </c>
      <c r="C75" s="52">
        <f>(B75/B81)</f>
        <v>0.69506407376875412</v>
      </c>
      <c r="D75" s="47"/>
      <c r="E75" s="47"/>
      <c r="F75" s="45" t="s">
        <v>92</v>
      </c>
    </row>
    <row r="76" spans="1:6" ht="12" customHeight="1">
      <c r="A76" s="51" t="s">
        <v>93</v>
      </c>
      <c r="B76" s="88">
        <f>F28</f>
        <v>0</v>
      </c>
      <c r="C76" s="52">
        <v>0</v>
      </c>
      <c r="D76" s="47"/>
      <c r="E76" s="47"/>
      <c r="F76" s="45"/>
    </row>
    <row r="77" spans="1:6" ht="12" customHeight="1">
      <c r="A77" s="51" t="s">
        <v>94</v>
      </c>
      <c r="B77" s="88">
        <f>F33</f>
        <v>0</v>
      </c>
      <c r="C77" s="52">
        <f>(B77/B81)</f>
        <v>0</v>
      </c>
      <c r="D77" s="47"/>
      <c r="E77" s="47"/>
      <c r="F77" s="45"/>
    </row>
    <row r="78" spans="1:6" ht="12" customHeight="1">
      <c r="A78" s="51" t="s">
        <v>42</v>
      </c>
      <c r="B78" s="88">
        <f>F48</f>
        <v>2680820</v>
      </c>
      <c r="C78" s="52">
        <f>(B78/B81)</f>
        <v>0.15925997181544885</v>
      </c>
      <c r="D78" s="47"/>
      <c r="E78" s="47"/>
      <c r="F78" s="45"/>
    </row>
    <row r="79" spans="1:6" ht="12" customHeight="1">
      <c r="A79" s="51" t="s">
        <v>95</v>
      </c>
      <c r="B79" s="88">
        <f>F56</f>
        <v>1650590</v>
      </c>
      <c r="C79" s="52">
        <f>(B79/B81)</f>
        <v>9.8056906796749388E-2</v>
      </c>
      <c r="D79" s="53"/>
      <c r="E79" s="53"/>
      <c r="F79" s="45"/>
    </row>
    <row r="80" spans="1:6" ht="12" customHeight="1">
      <c r="A80" s="51" t="s">
        <v>96</v>
      </c>
      <c r="B80" s="88">
        <f>F59</f>
        <v>801570.5</v>
      </c>
      <c r="C80" s="52">
        <f>(B80/B81)</f>
        <v>4.7619047619047616E-2</v>
      </c>
      <c r="D80" s="53"/>
      <c r="E80" s="53"/>
      <c r="F80" s="45"/>
    </row>
    <row r="81" spans="1:6" ht="12.75" customHeight="1" thickBot="1">
      <c r="A81" s="54" t="s">
        <v>97</v>
      </c>
      <c r="B81" s="87">
        <f>SUM(B75:B80)</f>
        <v>16832980.5</v>
      </c>
      <c r="C81" s="55">
        <f>SUM(C75:C80)</f>
        <v>1</v>
      </c>
      <c r="D81" s="53"/>
      <c r="E81" s="53"/>
      <c r="F81" s="45"/>
    </row>
    <row r="82" spans="1:6" ht="12" customHeight="1">
      <c r="A82" s="46"/>
      <c r="B82" s="44"/>
      <c r="C82" s="44"/>
      <c r="D82" s="44"/>
      <c r="E82" s="44"/>
      <c r="F82" s="45"/>
    </row>
    <row r="83" spans="1:6" ht="15.75" customHeight="1" thickBot="1">
      <c r="A83" s="140" t="s">
        <v>98</v>
      </c>
      <c r="B83" s="141"/>
      <c r="C83" s="141"/>
      <c r="D83" s="142"/>
      <c r="E83" s="56"/>
      <c r="F83" s="45"/>
    </row>
    <row r="84" spans="1:6">
      <c r="A84" s="57" t="s">
        <v>99</v>
      </c>
      <c r="B84" s="85">
        <v>70000</v>
      </c>
      <c r="C84" s="85">
        <v>75000</v>
      </c>
      <c r="D84" s="86">
        <v>80000</v>
      </c>
      <c r="E84" s="58"/>
      <c r="F84" s="59"/>
    </row>
    <row r="85" spans="1:6" ht="12" thickBot="1">
      <c r="A85" s="54" t="s">
        <v>100</v>
      </c>
      <c r="B85" s="87">
        <f>F60/B84</f>
        <v>240.47114999999999</v>
      </c>
      <c r="C85" s="87">
        <f>F60/C84</f>
        <v>224.43974</v>
      </c>
      <c r="D85" s="87">
        <f>F60/D84</f>
        <v>210.41225625000001</v>
      </c>
      <c r="E85" s="58"/>
      <c r="F85" s="59"/>
    </row>
    <row r="86" spans="1:6">
      <c r="A86" s="139" t="s">
        <v>101</v>
      </c>
      <c r="B86" s="139"/>
      <c r="C86" s="139"/>
      <c r="D86" s="139"/>
      <c r="E86" s="46"/>
      <c r="F86" s="46"/>
    </row>
  </sheetData>
  <mergeCells count="35">
    <mergeCell ref="A69:E69"/>
    <mergeCell ref="A70:E70"/>
    <mergeCell ref="A71:E71"/>
    <mergeCell ref="A65:E65"/>
    <mergeCell ref="A86:D86"/>
    <mergeCell ref="A83:D83"/>
    <mergeCell ref="A73:C73"/>
    <mergeCell ref="A66:E66"/>
    <mergeCell ref="A67:E67"/>
    <mergeCell ref="A68:E68"/>
    <mergeCell ref="D12:E12"/>
    <mergeCell ref="D10:E10"/>
    <mergeCell ref="D9:E9"/>
    <mergeCell ref="D8:E8"/>
    <mergeCell ref="D13:E13"/>
    <mergeCell ref="D11:E11"/>
    <mergeCell ref="D14:E14"/>
    <mergeCell ref="A16:F16"/>
    <mergeCell ref="A37:F37"/>
    <mergeCell ref="A41:F41"/>
    <mergeCell ref="A18:F18"/>
    <mergeCell ref="A23:E23"/>
    <mergeCell ref="A28:E28"/>
    <mergeCell ref="A33:E33"/>
    <mergeCell ref="A30:F30"/>
    <mergeCell ref="A25:F25"/>
    <mergeCell ref="A35:F35"/>
    <mergeCell ref="A60:E60"/>
    <mergeCell ref="A62:E62"/>
    <mergeCell ref="A61:E61"/>
    <mergeCell ref="A48:E48"/>
    <mergeCell ref="A50:F50"/>
    <mergeCell ref="A56:E56"/>
    <mergeCell ref="A58:E58"/>
    <mergeCell ref="A59:E59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2022-06-23T20:06:16Z</dcterms:modified>
  <cp:category/>
  <cp:contentStatus/>
</cp:coreProperties>
</file>