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erto Montt\"/>
    </mc:Choice>
  </mc:AlternateContent>
  <bookViews>
    <workbookView xWindow="0" yWindow="0" windowWidth="20490" windowHeight="8450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  <c r="C83" i="1"/>
  <c r="G52" i="1" l="1"/>
  <c r="G51" i="1" l="1"/>
  <c r="G53" i="1" s="1"/>
  <c r="G46" i="1" l="1"/>
  <c r="G44" i="1"/>
  <c r="G45" i="1"/>
  <c r="C73" i="1" l="1"/>
  <c r="C76" i="1" l="1"/>
  <c r="G42" i="1"/>
  <c r="G41" i="1"/>
  <c r="G39" i="1"/>
  <c r="G33" i="1"/>
  <c r="G23" i="1"/>
  <c r="G22" i="1"/>
  <c r="G21" i="1"/>
  <c r="G58" i="1"/>
  <c r="G24" i="1" l="1"/>
  <c r="G47" i="1"/>
  <c r="C75" i="1" s="1"/>
  <c r="G34" i="1"/>
  <c r="C74" i="1" s="1"/>
  <c r="G55" i="1" l="1"/>
  <c r="G56" i="1" s="1"/>
  <c r="C72" i="1"/>
  <c r="G57" i="1" l="1"/>
  <c r="C77" i="1"/>
  <c r="C78" i="1" s="1"/>
  <c r="D72" i="1" s="1"/>
  <c r="G59" i="1" l="1"/>
  <c r="D77" i="1"/>
  <c r="D75" i="1"/>
  <c r="D74" i="1"/>
  <c r="D76" i="1"/>
  <c r="D78" i="1" l="1"/>
</calcChain>
</file>

<file path=xl/sharedStrings.xml><?xml version="1.0" encoding="utf-8"?>
<sst xmlns="http://schemas.openxmlformats.org/spreadsheetml/2006/main" count="132" uniqueCount="99">
  <si>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</si>
  <si>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</si>
  <si>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</si>
  <si>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</si>
  <si>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</si>
  <si>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</si>
  <si>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</si>
  <si>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</si>
  <si>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</si>
  <si>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</si>
  <si>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</si>
  <si>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</si>
  <si>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</si>
  <si>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</si>
  <si>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</si>
  <si>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</si>
  <si>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</si>
  <si>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</si>
  <si>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</si>
  <si>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</si>
  <si>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</si>
  <si>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</si>
  <si>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</si>
  <si>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</si>
  <si>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</si>
  <si>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</si>
  <si>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</si>
  <si>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</si>
  <si>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</si>
  <si>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</si>
  <si>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</si>
  <si>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</si>
  <si>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</si>
  <si>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</si>
  <si>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</si>
  <si>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</si>
  <si>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</si>
  <si>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</si>
  <si>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</si>
  <si>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</si>
  <si>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</si>
  <si>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</si>
  <si>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</si>
  <si>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</si>
  <si>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</si>
  <si>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</si>
  <si>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</si>
  <si>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</si>
  <si>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</si>
  <si>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</si>
  <si>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</si>
  <si>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</si>
  <si>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</si>
  <si>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Subtotal otros</t>
  </si>
  <si>
    <t>Raza</t>
  </si>
  <si>
    <t>LOS LAGOS</t>
  </si>
  <si>
    <t>FARMACOS</t>
  </si>
  <si>
    <t>Otoño y primavera</t>
  </si>
  <si>
    <t>ALIMENTACION</t>
  </si>
  <si>
    <t>Sales Minerales</t>
  </si>
  <si>
    <t>Puerto Montt</t>
  </si>
  <si>
    <t>COSTO TOTAL/Plantel 30 vientres</t>
  </si>
  <si>
    <t>Bovinos Leche</t>
  </si>
  <si>
    <t>Overo Negro</t>
  </si>
  <si>
    <t>RENDIMIENTO:  (lts/Plantel de 35 Vientres)</t>
  </si>
  <si>
    <t>Anual</t>
  </si>
  <si>
    <t>PRECIO ESPERADO ($/litro)</t>
  </si>
  <si>
    <t>PLANTA LECHERA</t>
  </si>
  <si>
    <t>TODO EL AÑO</t>
  </si>
  <si>
    <t>Puerto Montt. Pto varas, Llanquihue; Los Muermos</t>
  </si>
  <si>
    <t>Heladas- Sequia</t>
  </si>
  <si>
    <t>Todo el Año</t>
  </si>
  <si>
    <t>Mano de obra labores generales</t>
  </si>
  <si>
    <t>Mano de Obra ordeña</t>
  </si>
  <si>
    <t>Mano de obra Cosechas y otros</t>
  </si>
  <si>
    <t>Servicio de maquinaria</t>
  </si>
  <si>
    <t>otoño-primavera</t>
  </si>
  <si>
    <t>Medicamentos</t>
  </si>
  <si>
    <t>todo el año</t>
  </si>
  <si>
    <t>Concentrados</t>
  </si>
  <si>
    <t>Unida</t>
  </si>
  <si>
    <t>Insumos Sala Ordeña</t>
  </si>
  <si>
    <t>toto el año</t>
  </si>
  <si>
    <t>Fertilizantes y semillas</t>
  </si>
  <si>
    <t>Tons</t>
  </si>
  <si>
    <t>Combustible y lubricantes</t>
  </si>
  <si>
    <t>lts</t>
  </si>
  <si>
    <t>Todo el año</t>
  </si>
  <si>
    <t>Recertificación predio libre</t>
  </si>
  <si>
    <t>1 vez al año</t>
  </si>
  <si>
    <t>Certificación medioambiental</t>
  </si>
  <si>
    <t>cada dos años</t>
  </si>
  <si>
    <t>ESCENARIOS COSTO UNITARIO  ($/litro leche)</t>
  </si>
  <si>
    <t>Rendimiento (lts/plantel)</t>
  </si>
  <si>
    <t>Costo unitario ($/litro) (*)</t>
  </si>
  <si>
    <t>COSTOS DIRECTOS DE PRODUCCIÓN POR PLANTEL (INCLUYE IVA)</t>
  </si>
  <si>
    <t xml:space="preserve">J/maquinaria x 8 HORAS 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</si>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</sst>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 &quot;$&quot;* #,##0_ ;_ &quot;$&quot;* \-#,##0_ ;_ &quot;$&quot;* &quot;-&quot;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 applyNumberFormat="0" applyFill="0" applyBorder="0" applyProtection="0"/>
    <xf numFmtId="166" fontId="6" fillId="0" borderId="0" applyFont="0" applyFill="0" applyBorder="0" applyAlignment="0" applyProtection="0"/>
    <xf numFmtId="166" fontId="7" fillId="0" borderId="22" applyFont="0" applyFill="0" applyBorder="0" applyAlignment="0" applyProtection="0"/>
    <xf numFmtId="43" fontId="8" fillId="0" borderId="22" applyFont="0" applyFill="0" applyBorder="0" applyAlignment="0" applyProtection="0"/>
    <xf numFmtId="43" fontId="7" fillId="0" borderId="22" applyFont="0" applyFill="0" applyBorder="0" applyAlignment="0" applyProtection="0"/>
    <xf numFmtId="165" fontId="6" fillId="0" borderId="0" applyFont="0" applyFill="0" applyBorder="0" applyAlignment="0" applyProtection="0"/>
  </cellStyleXfs>
  <cellXfs count="15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14" fontId="2" fillId="2" borderId="61" xfId="0" applyNumberFormat="1" applyFont="1" applyFill="1" applyBorder="1" applyAlignment="1">
      <alignment horizontal="lef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164" fontId="9" fillId="0" borderId="56" xfId="2" applyNumberFormat="1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8" xfId="0" applyFont="1" applyFill="1" applyBorder="1" applyAlignment="1">
      <alignment horizontal="center" vertical="center"/>
    </xf>
    <xf numFmtId="170" fontId="2" fillId="0" borderId="58" xfId="3" applyNumberFormat="1" applyFont="1" applyFill="1" applyBorder="1" applyAlignment="1">
      <alignment horizontal="right" vertical="center" wrapText="1"/>
    </xf>
    <xf numFmtId="0" fontId="5" fillId="0" borderId="59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horizontal="center" vertical="center" wrapText="1"/>
    </xf>
    <xf numFmtId="170" fontId="2" fillId="0" borderId="59" xfId="3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9" fillId="0" borderId="56" xfId="3" applyNumberFormat="1" applyFont="1" applyFill="1" applyBorder="1" applyAlignment="1">
      <alignment vertical="center"/>
    </xf>
    <xf numFmtId="0" fontId="5" fillId="10" borderId="60" xfId="0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170" fontId="2" fillId="0" borderId="60" xfId="3" applyNumberFormat="1" applyFont="1" applyFill="1" applyBorder="1" applyAlignment="1">
      <alignment horizontal="right" vertical="center" wrapText="1"/>
    </xf>
    <xf numFmtId="43" fontId="9" fillId="0" borderId="56" xfId="4" applyNumberFormat="1" applyFont="1" applyFill="1" applyBorder="1" applyAlignment="1">
      <alignment horizontal="center" vertical="center"/>
    </xf>
    <xf numFmtId="0" fontId="9" fillId="0" borderId="56" xfId="4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left" vertical="center"/>
    </xf>
    <xf numFmtId="43" fontId="9" fillId="0" borderId="60" xfId="4" applyNumberFormat="1" applyFont="1" applyFill="1" applyBorder="1" applyAlignment="1">
      <alignment horizontal="center" vertical="center"/>
    </xf>
    <xf numFmtId="0" fontId="9" fillId="0" borderId="60" xfId="4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164" fontId="9" fillId="0" borderId="60" xfId="3" applyNumberFormat="1" applyFont="1" applyFill="1" applyBorder="1" applyAlignment="1">
      <alignment vertical="center"/>
    </xf>
    <xf numFmtId="164" fontId="9" fillId="0" borderId="56" xfId="1" applyNumberFormat="1" applyFont="1" applyFill="1" applyBorder="1" applyAlignment="1">
      <alignment vertical="center"/>
    </xf>
    <xf numFmtId="49" fontId="2" fillId="2" borderId="61" xfId="0" applyNumberFormat="1" applyFont="1" applyFill="1" applyBorder="1" applyAlignment="1">
      <alignment horizontal="center" vertical="center"/>
    </xf>
    <xf numFmtId="49" fontId="2" fillId="2" borderId="62" xfId="0" applyNumberFormat="1" applyFont="1" applyFill="1" applyBorder="1" applyAlignment="1">
      <alignment horizontal="center" vertical="center"/>
    </xf>
    <xf numFmtId="3" fontId="2" fillId="0" borderId="56" xfId="5" applyNumberFormat="1" applyFont="1" applyFill="1" applyBorder="1" applyAlignment="1">
      <alignment horizontal="right" vertical="center" wrapText="1"/>
    </xf>
    <xf numFmtId="3" fontId="2" fillId="2" borderId="63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49" fontId="2" fillId="2" borderId="64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" fontId="2" fillId="0" borderId="22" xfId="5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4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168" fontId="5" fillId="8" borderId="54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14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6">
    <cellStyle name="Millares" xfId="1" builtinId="3"/>
    <cellStyle name="Millares 2" xfId="3"/>
    <cellStyle name="Millares 4" xfId="2"/>
    <cellStyle name="Millares 6" xfId="4"/>
    <cellStyle name="Moneda [0]" xfId="5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B7" zoomScaleNormal="100" workbookViewId="0">
      <selection activeCell="D16" sqref="D16"/>
    </sheetView>
  </sheetViews>
  <sheetFormatPr baseColWidth="10" defaultColWidth="10.7265625" defaultRowHeight="11.25" customHeight="1" x14ac:dyDescent="0.35"/>
  <cols>
    <col min="1" max="1" width="4.453125" style="32" customWidth="1"/>
    <col min="2" max="2" width="24.453125" style="32" customWidth="1"/>
    <col min="3" max="3" width="23" style="32" customWidth="1"/>
    <col min="4" max="4" width="9.453125" style="32" customWidth="1"/>
    <col min="5" max="5" width="14.453125" style="32" customWidth="1"/>
    <col min="6" max="6" width="11" style="32" customWidth="1"/>
    <col min="7" max="7" width="13.7265625" style="32" customWidth="1"/>
    <col min="8" max="255" width="10.7265625" style="32" customWidth="1"/>
    <col min="256" max="16384" width="10.7265625" style="33"/>
  </cols>
  <sheetData>
    <row r="1" spans="1:7" ht="15" customHeight="1" x14ac:dyDescent="0.35">
      <c r="A1" s="31"/>
      <c r="B1" s="31"/>
      <c r="C1" s="31"/>
      <c r="D1" s="31"/>
      <c r="E1" s="31"/>
      <c r="F1" s="31"/>
      <c r="G1" s="31"/>
    </row>
    <row r="2" spans="1:7" ht="15" customHeight="1" x14ac:dyDescent="0.35">
      <c r="A2" s="31"/>
      <c r="B2" s="31"/>
      <c r="C2" s="31"/>
      <c r="D2" s="31"/>
      <c r="E2" s="31"/>
      <c r="F2" s="31"/>
      <c r="G2" s="31"/>
    </row>
    <row r="3" spans="1:7" ht="15" customHeight="1" x14ac:dyDescent="0.35">
      <c r="A3" s="31"/>
      <c r="B3" s="31"/>
      <c r="C3" s="31"/>
      <c r="D3" s="31"/>
      <c r="E3" s="31"/>
      <c r="F3" s="31"/>
      <c r="G3" s="31"/>
    </row>
    <row r="4" spans="1:7" ht="15" customHeight="1" x14ac:dyDescent="0.35">
      <c r="A4" s="31"/>
      <c r="B4" s="31"/>
      <c r="C4" s="31"/>
      <c r="D4" s="31"/>
      <c r="E4" s="31"/>
      <c r="F4" s="31"/>
      <c r="G4" s="31"/>
    </row>
    <row r="5" spans="1:7" ht="15" customHeight="1" x14ac:dyDescent="0.35">
      <c r="A5" s="31"/>
      <c r="B5" s="31"/>
      <c r="C5" s="31"/>
      <c r="D5" s="31"/>
      <c r="E5" s="31"/>
      <c r="F5" s="31"/>
      <c r="G5" s="31"/>
    </row>
    <row r="6" spans="1:7" ht="15" customHeight="1" x14ac:dyDescent="0.35">
      <c r="A6" s="31"/>
      <c r="B6" s="31"/>
      <c r="C6" s="31"/>
      <c r="D6" s="31"/>
      <c r="E6" s="31"/>
      <c r="F6" s="31"/>
      <c r="G6" s="31"/>
    </row>
    <row r="7" spans="1:7" ht="15" customHeight="1" x14ac:dyDescent="0.35">
      <c r="A7" s="31"/>
      <c r="B7" s="31"/>
      <c r="C7" s="31"/>
      <c r="D7" s="31"/>
      <c r="E7" s="31"/>
      <c r="F7" s="31"/>
      <c r="G7" s="31"/>
    </row>
    <row r="8" spans="1:7" ht="15" customHeight="1" x14ac:dyDescent="0.35">
      <c r="A8" s="31"/>
      <c r="B8" s="34"/>
      <c r="C8" s="35"/>
      <c r="D8" s="31"/>
      <c r="E8" s="35"/>
      <c r="F8" s="35"/>
      <c r="G8" s="35"/>
    </row>
    <row r="9" spans="1:7" ht="22.5" customHeight="1" x14ac:dyDescent="0.35">
      <c r="A9" s="36"/>
      <c r="B9" s="1" t="s">
        <v>0</v>
      </c>
      <c r="C9" s="37" t="s">
        <v>62</v>
      </c>
      <c r="D9" s="38"/>
      <c r="E9" s="150" t="s">
        <v>64</v>
      </c>
      <c r="F9" s="151"/>
      <c r="G9" s="39">
        <v>125000</v>
      </c>
    </row>
    <row r="10" spans="1:7" ht="18.75" customHeight="1" x14ac:dyDescent="0.35">
      <c r="A10" s="36"/>
      <c r="B10" s="64" t="s">
        <v>54</v>
      </c>
      <c r="C10" s="65" t="s">
        <v>63</v>
      </c>
      <c r="D10" s="38"/>
      <c r="E10" s="148" t="s">
        <v>1</v>
      </c>
      <c r="F10" s="149"/>
      <c r="G10" s="37" t="s">
        <v>65</v>
      </c>
    </row>
    <row r="11" spans="1:7" ht="18" customHeight="1" x14ac:dyDescent="0.35">
      <c r="A11" s="36"/>
      <c r="B11" s="64" t="s">
        <v>2</v>
      </c>
      <c r="C11" s="37" t="s">
        <v>3</v>
      </c>
      <c r="D11" s="38"/>
      <c r="E11" s="148" t="s">
        <v>66</v>
      </c>
      <c r="F11" s="149"/>
      <c r="G11" s="66">
        <v>350</v>
      </c>
    </row>
    <row r="12" spans="1:7" ht="11.25" customHeight="1" x14ac:dyDescent="0.35">
      <c r="A12" s="36"/>
      <c r="B12" s="64" t="s">
        <v>4</v>
      </c>
      <c r="C12" s="67" t="s">
        <v>55</v>
      </c>
      <c r="D12" s="38"/>
      <c r="E12" s="68" t="s">
        <v>5</v>
      </c>
      <c r="F12" s="69"/>
      <c r="G12" s="70">
        <v>50200000</v>
      </c>
    </row>
    <row r="13" spans="1:7" ht="11.25" customHeight="1" x14ac:dyDescent="0.35">
      <c r="A13" s="36"/>
      <c r="B13" s="64" t="s">
        <v>6</v>
      </c>
      <c r="C13" s="37" t="s">
        <v>60</v>
      </c>
      <c r="D13" s="38"/>
      <c r="E13" s="148" t="s">
        <v>7</v>
      </c>
      <c r="F13" s="149"/>
      <c r="G13" s="37" t="s">
        <v>67</v>
      </c>
    </row>
    <row r="14" spans="1:7" ht="13.5" customHeight="1" x14ac:dyDescent="0.35">
      <c r="A14" s="36"/>
      <c r="B14" s="64" t="s">
        <v>8</v>
      </c>
      <c r="C14" s="37" t="s">
        <v>69</v>
      </c>
      <c r="D14" s="38"/>
      <c r="E14" s="148" t="s">
        <v>9</v>
      </c>
      <c r="F14" s="149"/>
      <c r="G14" s="37" t="s">
        <v>68</v>
      </c>
    </row>
    <row r="15" spans="1:7" ht="18" customHeight="1" x14ac:dyDescent="0.35">
      <c r="A15" s="36"/>
      <c r="B15" s="64" t="s">
        <v>10</v>
      </c>
      <c r="C15" s="60">
        <v>44713</v>
      </c>
      <c r="D15" s="38"/>
      <c r="E15" s="152" t="s">
        <v>11</v>
      </c>
      <c r="F15" s="153"/>
      <c r="G15" s="67" t="s">
        <v>70</v>
      </c>
    </row>
    <row r="16" spans="1:7" ht="12" customHeight="1" x14ac:dyDescent="0.35">
      <c r="A16" s="31"/>
      <c r="B16" s="40"/>
      <c r="C16" s="41"/>
      <c r="D16" s="4"/>
      <c r="E16" s="42"/>
      <c r="F16" s="42"/>
      <c r="G16" s="43"/>
    </row>
    <row r="17" spans="1:8" ht="12" customHeight="1" x14ac:dyDescent="0.35">
      <c r="A17" s="44"/>
      <c r="B17" s="154" t="s">
        <v>95</v>
      </c>
      <c r="C17" s="155"/>
      <c r="D17" s="155"/>
      <c r="E17" s="155"/>
      <c r="F17" s="155"/>
      <c r="G17" s="155"/>
    </row>
    <row r="18" spans="1:8" ht="12" customHeight="1" x14ac:dyDescent="0.35">
      <c r="A18" s="31"/>
      <c r="B18" s="45"/>
      <c r="C18" s="46"/>
      <c r="D18" s="46"/>
      <c r="E18" s="46"/>
      <c r="F18" s="47"/>
      <c r="G18" s="47"/>
    </row>
    <row r="19" spans="1:8" ht="12" customHeight="1" x14ac:dyDescent="0.35">
      <c r="A19" s="36"/>
      <c r="B19" s="2" t="s">
        <v>12</v>
      </c>
      <c r="C19" s="3"/>
      <c r="D19" s="4"/>
      <c r="E19" s="4"/>
      <c r="F19" s="4"/>
      <c r="G19" s="4"/>
    </row>
    <row r="20" spans="1:8" ht="24" customHeight="1" x14ac:dyDescent="0.35">
      <c r="A20" s="44"/>
      <c r="B20" s="58" t="s">
        <v>13</v>
      </c>
      <c r="C20" s="58" t="s">
        <v>14</v>
      </c>
      <c r="D20" s="58" t="s">
        <v>15</v>
      </c>
      <c r="E20" s="58" t="s">
        <v>16</v>
      </c>
      <c r="F20" s="58" t="s">
        <v>17</v>
      </c>
      <c r="G20" s="58" t="s">
        <v>18</v>
      </c>
    </row>
    <row r="21" spans="1:8" ht="12.75" customHeight="1" x14ac:dyDescent="0.35">
      <c r="A21" s="56"/>
      <c r="B21" s="71" t="s">
        <v>72</v>
      </c>
      <c r="C21" s="72" t="s">
        <v>19</v>
      </c>
      <c r="D21" s="73">
        <v>345</v>
      </c>
      <c r="E21" s="73" t="s">
        <v>71</v>
      </c>
      <c r="F21" s="74">
        <v>25000</v>
      </c>
      <c r="G21" s="75">
        <f>(D21*F21)</f>
        <v>8625000</v>
      </c>
    </row>
    <row r="22" spans="1:8" ht="25.5" customHeight="1" x14ac:dyDescent="0.35">
      <c r="A22" s="56"/>
      <c r="B22" s="71" t="s">
        <v>73</v>
      </c>
      <c r="C22" s="72" t="s">
        <v>19</v>
      </c>
      <c r="D22" s="73">
        <v>115.37</v>
      </c>
      <c r="E22" s="73" t="s">
        <v>71</v>
      </c>
      <c r="F22" s="74">
        <v>25000</v>
      </c>
      <c r="G22" s="75">
        <f>(D22*F22)</f>
        <v>2884250</v>
      </c>
    </row>
    <row r="23" spans="1:8" ht="18.75" customHeight="1" x14ac:dyDescent="0.35">
      <c r="A23" s="56"/>
      <c r="B23" s="76" t="s">
        <v>74</v>
      </c>
      <c r="C23" s="72" t="s">
        <v>19</v>
      </c>
      <c r="D23" s="73">
        <v>30</v>
      </c>
      <c r="E23" s="73" t="s">
        <v>71</v>
      </c>
      <c r="F23" s="74">
        <v>30000</v>
      </c>
      <c r="G23" s="75">
        <f>(D23*F23)</f>
        <v>900000</v>
      </c>
    </row>
    <row r="24" spans="1:8" ht="12.75" customHeight="1" x14ac:dyDescent="0.35">
      <c r="A24" s="44"/>
      <c r="B24" s="77" t="s">
        <v>20</v>
      </c>
      <c r="C24" s="78"/>
      <c r="D24" s="78"/>
      <c r="E24" s="78"/>
      <c r="F24" s="79"/>
      <c r="G24" s="80">
        <f>SUM(G21:G23)</f>
        <v>12409250</v>
      </c>
      <c r="H24" s="59"/>
    </row>
    <row r="25" spans="1:8" ht="12" customHeight="1" x14ac:dyDescent="0.35">
      <c r="A25" s="31"/>
      <c r="B25" s="45"/>
      <c r="C25" s="47"/>
      <c r="D25" s="47"/>
      <c r="E25" s="47"/>
      <c r="F25" s="48"/>
      <c r="G25" s="48"/>
    </row>
    <row r="26" spans="1:8" ht="12" customHeight="1" x14ac:dyDescent="0.35">
      <c r="A26" s="36"/>
      <c r="B26" s="5" t="s">
        <v>21</v>
      </c>
      <c r="C26" s="6"/>
      <c r="D26" s="7"/>
      <c r="E26" s="7"/>
      <c r="F26" s="8"/>
      <c r="G26" s="8"/>
    </row>
    <row r="27" spans="1:8" ht="24" customHeight="1" x14ac:dyDescent="0.35">
      <c r="A27" s="36"/>
      <c r="B27" s="9" t="s">
        <v>13</v>
      </c>
      <c r="C27" s="10" t="s">
        <v>14</v>
      </c>
      <c r="D27" s="10" t="s">
        <v>15</v>
      </c>
      <c r="E27" s="9" t="s">
        <v>16</v>
      </c>
      <c r="F27" s="10" t="s">
        <v>17</v>
      </c>
      <c r="G27" s="9" t="s">
        <v>18</v>
      </c>
    </row>
    <row r="28" spans="1:8" ht="12" customHeight="1" x14ac:dyDescent="0.35">
      <c r="A28" s="36"/>
      <c r="B28" s="11"/>
      <c r="C28" s="12"/>
      <c r="D28" s="12"/>
      <c r="E28" s="12"/>
      <c r="F28" s="11"/>
      <c r="G28" s="11"/>
    </row>
    <row r="29" spans="1:8" ht="12" customHeight="1" x14ac:dyDescent="0.35">
      <c r="A29" s="36"/>
      <c r="B29" s="13" t="s">
        <v>22</v>
      </c>
      <c r="C29" s="14"/>
      <c r="D29" s="14"/>
      <c r="E29" s="14"/>
      <c r="F29" s="15"/>
      <c r="G29" s="15"/>
    </row>
    <row r="30" spans="1:8" ht="12" customHeight="1" x14ac:dyDescent="0.35">
      <c r="A30" s="31"/>
      <c r="B30" s="49"/>
      <c r="C30" s="50"/>
      <c r="D30" s="50"/>
      <c r="E30" s="50"/>
      <c r="F30" s="51"/>
      <c r="G30" s="51"/>
    </row>
    <row r="31" spans="1:8" ht="12" customHeight="1" x14ac:dyDescent="0.35">
      <c r="A31" s="36"/>
      <c r="B31" s="5" t="s">
        <v>23</v>
      </c>
      <c r="C31" s="6"/>
      <c r="D31" s="7"/>
      <c r="E31" s="7"/>
      <c r="F31" s="8"/>
      <c r="G31" s="8"/>
    </row>
    <row r="32" spans="1:8" ht="24" customHeight="1" x14ac:dyDescent="0.35">
      <c r="A32" s="36"/>
      <c r="B32" s="16" t="s">
        <v>13</v>
      </c>
      <c r="C32" s="16" t="s">
        <v>14</v>
      </c>
      <c r="D32" s="16" t="s">
        <v>15</v>
      </c>
      <c r="E32" s="16" t="s">
        <v>16</v>
      </c>
      <c r="F32" s="17" t="s">
        <v>17</v>
      </c>
      <c r="G32" s="16" t="s">
        <v>18</v>
      </c>
    </row>
    <row r="33" spans="1:11" ht="12.75" customHeight="1" x14ac:dyDescent="0.35">
      <c r="A33" s="44"/>
      <c r="B33" s="81" t="s">
        <v>75</v>
      </c>
      <c r="C33" s="82" t="s">
        <v>96</v>
      </c>
      <c r="D33" s="82">
        <v>25</v>
      </c>
      <c r="E33" s="82" t="s">
        <v>76</v>
      </c>
      <c r="F33" s="83">
        <v>280000</v>
      </c>
      <c r="G33" s="70">
        <f t="shared" ref="G33" si="0">(D33*F33)</f>
        <v>7000000</v>
      </c>
    </row>
    <row r="34" spans="1:11" ht="12.75" customHeight="1" x14ac:dyDescent="0.35">
      <c r="A34" s="36"/>
      <c r="B34" s="13" t="s">
        <v>24</v>
      </c>
      <c r="C34" s="14"/>
      <c r="D34" s="14"/>
      <c r="E34" s="14"/>
      <c r="F34" s="15"/>
      <c r="G34" s="61">
        <f>SUM(G33:G33)</f>
        <v>7000000</v>
      </c>
    </row>
    <row r="35" spans="1:11" ht="12" customHeight="1" x14ac:dyDescent="0.35">
      <c r="A35" s="31"/>
      <c r="B35" s="49"/>
      <c r="C35" s="50"/>
      <c r="D35" s="50"/>
      <c r="E35" s="50"/>
      <c r="F35" s="51"/>
      <c r="G35" s="51"/>
    </row>
    <row r="36" spans="1:11" ht="12" customHeight="1" x14ac:dyDescent="0.35">
      <c r="A36" s="36"/>
      <c r="B36" s="5" t="s">
        <v>25</v>
      </c>
      <c r="C36" s="6"/>
      <c r="D36" s="7"/>
      <c r="E36" s="7"/>
      <c r="F36" s="8"/>
      <c r="G36" s="8"/>
    </row>
    <row r="37" spans="1:11" ht="24" customHeight="1" x14ac:dyDescent="0.35">
      <c r="A37" s="36"/>
      <c r="B37" s="17" t="s">
        <v>26</v>
      </c>
      <c r="C37" s="17" t="s">
        <v>27</v>
      </c>
      <c r="D37" s="17" t="s">
        <v>28</v>
      </c>
      <c r="E37" s="17" t="s">
        <v>16</v>
      </c>
      <c r="F37" s="17" t="s">
        <v>17</v>
      </c>
      <c r="G37" s="17" t="s">
        <v>18</v>
      </c>
      <c r="K37" s="52"/>
    </row>
    <row r="38" spans="1:11" ht="12.75" customHeight="1" x14ac:dyDescent="0.35">
      <c r="A38" s="44"/>
      <c r="B38" s="84" t="s">
        <v>56</v>
      </c>
      <c r="C38" s="85"/>
      <c r="D38" s="85"/>
      <c r="E38" s="85"/>
      <c r="F38" s="86"/>
      <c r="G38" s="87"/>
      <c r="K38" s="52"/>
    </row>
    <row r="39" spans="1:11" ht="12.75" customHeight="1" x14ac:dyDescent="0.35">
      <c r="A39" s="44"/>
      <c r="B39" s="71" t="s">
        <v>77</v>
      </c>
      <c r="C39" s="73" t="s">
        <v>80</v>
      </c>
      <c r="D39" s="73">
        <v>40</v>
      </c>
      <c r="E39" s="73" t="s">
        <v>78</v>
      </c>
      <c r="F39" s="88">
        <v>25000</v>
      </c>
      <c r="G39" s="39">
        <f>(D39*F39)</f>
        <v>1000000</v>
      </c>
    </row>
    <row r="40" spans="1:11" ht="12.75" customHeight="1" x14ac:dyDescent="0.35">
      <c r="A40" s="44"/>
      <c r="B40" s="89" t="s">
        <v>58</v>
      </c>
      <c r="C40" s="90"/>
      <c r="D40" s="90"/>
      <c r="E40" s="91"/>
      <c r="F40" s="92"/>
      <c r="G40" s="39"/>
    </row>
    <row r="41" spans="1:11" ht="12.75" customHeight="1" x14ac:dyDescent="0.35">
      <c r="A41" s="44"/>
      <c r="B41" s="71" t="s">
        <v>79</v>
      </c>
      <c r="C41" s="93" t="s">
        <v>29</v>
      </c>
      <c r="D41" s="94">
        <v>24000</v>
      </c>
      <c r="E41" s="73" t="s">
        <v>78</v>
      </c>
      <c r="F41" s="88">
        <v>320</v>
      </c>
      <c r="G41" s="39">
        <f>(D41*F41)</f>
        <v>7680000</v>
      </c>
    </row>
    <row r="42" spans="1:11" ht="15" customHeight="1" x14ac:dyDescent="0.35">
      <c r="A42" s="44"/>
      <c r="B42" s="76" t="s">
        <v>59</v>
      </c>
      <c r="C42" s="93" t="s">
        <v>29</v>
      </c>
      <c r="D42" s="94">
        <v>1800</v>
      </c>
      <c r="E42" s="73" t="s">
        <v>78</v>
      </c>
      <c r="F42" s="88">
        <v>950</v>
      </c>
      <c r="G42" s="39">
        <f>(D42*F42)</f>
        <v>1710000</v>
      </c>
    </row>
    <row r="43" spans="1:11" ht="12.75" customHeight="1" x14ac:dyDescent="0.35">
      <c r="A43" s="44"/>
      <c r="B43" s="95" t="s">
        <v>31</v>
      </c>
      <c r="C43" s="96"/>
      <c r="D43" s="97"/>
      <c r="E43" s="98"/>
      <c r="F43" s="99"/>
      <c r="G43" s="39"/>
    </row>
    <row r="44" spans="1:11" ht="12.75" customHeight="1" x14ac:dyDescent="0.35">
      <c r="A44" s="44"/>
      <c r="B44" s="71" t="s">
        <v>81</v>
      </c>
      <c r="C44" s="93" t="s">
        <v>14</v>
      </c>
      <c r="D44" s="94">
        <v>12</v>
      </c>
      <c r="E44" s="73" t="s">
        <v>82</v>
      </c>
      <c r="F44" s="100">
        <v>90300</v>
      </c>
      <c r="G44" s="39">
        <f t="shared" ref="G44:G46" si="1">(D44*F44)</f>
        <v>1083600</v>
      </c>
    </row>
    <row r="45" spans="1:11" ht="12.75" customHeight="1" x14ac:dyDescent="0.35">
      <c r="A45" s="44"/>
      <c r="B45" s="71" t="s">
        <v>83</v>
      </c>
      <c r="C45" s="93" t="s">
        <v>84</v>
      </c>
      <c r="D45" s="94">
        <v>8</v>
      </c>
      <c r="E45" s="73" t="s">
        <v>57</v>
      </c>
      <c r="F45" s="100">
        <v>1050000</v>
      </c>
      <c r="G45" s="39">
        <f t="shared" si="1"/>
        <v>8400000</v>
      </c>
    </row>
    <row r="46" spans="1:11" ht="12.75" customHeight="1" x14ac:dyDescent="0.35">
      <c r="A46" s="44"/>
      <c r="B46" s="71" t="s">
        <v>85</v>
      </c>
      <c r="C46" s="93" t="s">
        <v>86</v>
      </c>
      <c r="D46" s="94">
        <v>500</v>
      </c>
      <c r="E46" s="73" t="s">
        <v>87</v>
      </c>
      <c r="F46" s="100">
        <v>1000</v>
      </c>
      <c r="G46" s="39">
        <f t="shared" si="1"/>
        <v>500000</v>
      </c>
    </row>
    <row r="47" spans="1:11" ht="13.5" customHeight="1" x14ac:dyDescent="0.35">
      <c r="A47" s="36"/>
      <c r="B47" s="13" t="s">
        <v>30</v>
      </c>
      <c r="C47" s="14"/>
      <c r="D47" s="14"/>
      <c r="E47" s="14"/>
      <c r="F47" s="15"/>
      <c r="G47" s="61">
        <f>SUM(G38:G46)</f>
        <v>20373600</v>
      </c>
    </row>
    <row r="48" spans="1:11" ht="12" customHeight="1" x14ac:dyDescent="0.35">
      <c r="A48" s="31"/>
      <c r="B48" s="49"/>
      <c r="C48" s="50"/>
      <c r="D48" s="50"/>
      <c r="E48" s="53"/>
      <c r="F48" s="51"/>
      <c r="G48" s="51"/>
    </row>
    <row r="49" spans="1:8" ht="12" customHeight="1" x14ac:dyDescent="0.35">
      <c r="A49" s="36"/>
      <c r="B49" s="5" t="s">
        <v>31</v>
      </c>
      <c r="C49" s="6"/>
      <c r="D49" s="7"/>
      <c r="E49" s="7"/>
      <c r="F49" s="8"/>
      <c r="G49" s="8"/>
    </row>
    <row r="50" spans="1:8" ht="24" customHeight="1" x14ac:dyDescent="0.35">
      <c r="A50" s="36"/>
      <c r="B50" s="16" t="s">
        <v>32</v>
      </c>
      <c r="C50" s="17" t="s">
        <v>27</v>
      </c>
      <c r="D50" s="17" t="s">
        <v>28</v>
      </c>
      <c r="E50" s="16" t="s">
        <v>16</v>
      </c>
      <c r="F50" s="17" t="s">
        <v>17</v>
      </c>
      <c r="G50" s="16" t="s">
        <v>18</v>
      </c>
    </row>
    <row r="51" spans="1:8" ht="12.75" customHeight="1" x14ac:dyDescent="0.35">
      <c r="A51" s="44"/>
      <c r="B51" s="68" t="s">
        <v>88</v>
      </c>
      <c r="C51" s="101" t="s">
        <v>14</v>
      </c>
      <c r="D51" s="73">
        <v>80</v>
      </c>
      <c r="E51" s="102" t="s">
        <v>89</v>
      </c>
      <c r="F51" s="103">
        <v>5000</v>
      </c>
      <c r="G51" s="104">
        <f>F51*D51</f>
        <v>400000</v>
      </c>
    </row>
    <row r="52" spans="1:8" ht="12.75" customHeight="1" x14ac:dyDescent="0.35">
      <c r="A52" s="56"/>
      <c r="B52" s="105" t="s">
        <v>90</v>
      </c>
      <c r="C52" s="106" t="s">
        <v>14</v>
      </c>
      <c r="D52" s="107">
        <v>1</v>
      </c>
      <c r="E52" s="106" t="s">
        <v>91</v>
      </c>
      <c r="F52" s="108">
        <v>80000</v>
      </c>
      <c r="G52" s="104">
        <f>F52*D52</f>
        <v>80000</v>
      </c>
    </row>
    <row r="53" spans="1:8" ht="13.5" customHeight="1" x14ac:dyDescent="0.35">
      <c r="A53" s="36"/>
      <c r="B53" s="13" t="s">
        <v>53</v>
      </c>
      <c r="C53" s="62"/>
      <c r="D53" s="62"/>
      <c r="E53" s="62"/>
      <c r="F53" s="63"/>
      <c r="G53" s="109">
        <f>SUM(G51+G52)</f>
        <v>480000</v>
      </c>
    </row>
    <row r="54" spans="1:8" ht="12" customHeight="1" x14ac:dyDescent="0.35">
      <c r="A54" s="31"/>
      <c r="B54" s="54"/>
      <c r="C54" s="54"/>
      <c r="D54" s="54"/>
      <c r="E54" s="54"/>
      <c r="F54" s="55"/>
      <c r="G54" s="55"/>
    </row>
    <row r="55" spans="1:8" ht="12" customHeight="1" x14ac:dyDescent="0.35">
      <c r="A55" s="56"/>
      <c r="B55" s="22" t="s">
        <v>33</v>
      </c>
      <c r="C55" s="23"/>
      <c r="D55" s="23"/>
      <c r="E55" s="23"/>
      <c r="F55" s="23"/>
      <c r="G55" s="30">
        <f>G24+G34+G47+G53+G29</f>
        <v>40262850</v>
      </c>
      <c r="H55" s="59"/>
    </row>
    <row r="56" spans="1:8" ht="12" customHeight="1" x14ac:dyDescent="0.35">
      <c r="A56" s="56"/>
      <c r="B56" s="24" t="s">
        <v>34</v>
      </c>
      <c r="C56" s="19"/>
      <c r="D56" s="19"/>
      <c r="E56" s="19"/>
      <c r="F56" s="19"/>
      <c r="G56" s="25">
        <f>G55*0.05</f>
        <v>2013142.5</v>
      </c>
    </row>
    <row r="57" spans="1:8" ht="12" customHeight="1" x14ac:dyDescent="0.35">
      <c r="A57" s="56"/>
      <c r="B57" s="26" t="s">
        <v>35</v>
      </c>
      <c r="C57" s="18"/>
      <c r="D57" s="18"/>
      <c r="E57" s="18"/>
      <c r="F57" s="18"/>
      <c r="G57" s="27">
        <f>G56+G55</f>
        <v>42275992.5</v>
      </c>
      <c r="H57" s="59"/>
    </row>
    <row r="58" spans="1:8" ht="12" customHeight="1" x14ac:dyDescent="0.35">
      <c r="A58" s="56"/>
      <c r="B58" s="24" t="s">
        <v>36</v>
      </c>
      <c r="C58" s="19"/>
      <c r="D58" s="19"/>
      <c r="E58" s="19"/>
      <c r="F58" s="19"/>
      <c r="G58" s="25">
        <f>G12</f>
        <v>50200000</v>
      </c>
    </row>
    <row r="59" spans="1:8" ht="12" customHeight="1" x14ac:dyDescent="0.35">
      <c r="A59" s="56"/>
      <c r="B59" s="28" t="s">
        <v>37</v>
      </c>
      <c r="C59" s="110"/>
      <c r="D59" s="110"/>
      <c r="E59" s="110"/>
      <c r="F59" s="110"/>
      <c r="G59" s="29">
        <f>G58-G57</f>
        <v>7924007.5</v>
      </c>
      <c r="H59" s="59"/>
    </row>
    <row r="60" spans="1:8" ht="12" customHeight="1" x14ac:dyDescent="0.35">
      <c r="A60" s="56"/>
      <c r="B60" s="105" t="s">
        <v>97</v>
      </c>
      <c r="C60" s="111"/>
      <c r="D60" s="111"/>
      <c r="E60" s="111"/>
      <c r="F60" s="111"/>
      <c r="G60" s="20"/>
    </row>
    <row r="61" spans="1:8" ht="12.75" customHeight="1" thickBot="1" x14ac:dyDescent="0.4">
      <c r="A61" s="56"/>
      <c r="B61" s="112"/>
      <c r="C61" s="111"/>
      <c r="D61" s="111"/>
      <c r="E61" s="111"/>
      <c r="F61" s="111"/>
      <c r="G61" s="20"/>
    </row>
    <row r="62" spans="1:8" ht="12" customHeight="1" x14ac:dyDescent="0.35">
      <c r="A62" s="56"/>
      <c r="B62" s="113" t="s">
        <v>98</v>
      </c>
      <c r="C62" s="114"/>
      <c r="D62" s="114"/>
      <c r="E62" s="114"/>
      <c r="F62" s="115"/>
      <c r="G62" s="20"/>
    </row>
    <row r="63" spans="1:8" ht="12" customHeight="1" x14ac:dyDescent="0.35">
      <c r="A63" s="56"/>
      <c r="B63" s="116" t="s">
        <v>38</v>
      </c>
      <c r="C63" s="112"/>
      <c r="D63" s="112"/>
      <c r="E63" s="112"/>
      <c r="F63" s="117"/>
      <c r="G63" s="20"/>
    </row>
    <row r="64" spans="1:8" ht="12" customHeight="1" x14ac:dyDescent="0.35">
      <c r="A64" s="56"/>
      <c r="B64" s="116" t="s">
        <v>39</v>
      </c>
      <c r="C64" s="112"/>
      <c r="D64" s="112"/>
      <c r="E64" s="112"/>
      <c r="F64" s="117"/>
      <c r="G64" s="20"/>
    </row>
    <row r="65" spans="1:7" ht="12" customHeight="1" x14ac:dyDescent="0.35">
      <c r="A65" s="56"/>
      <c r="B65" s="116" t="s">
        <v>40</v>
      </c>
      <c r="C65" s="112"/>
      <c r="D65" s="112"/>
      <c r="E65" s="112"/>
      <c r="F65" s="117"/>
      <c r="G65" s="20"/>
    </row>
    <row r="66" spans="1:7" ht="12" customHeight="1" x14ac:dyDescent="0.35">
      <c r="A66" s="56"/>
      <c r="B66" s="116" t="s">
        <v>41</v>
      </c>
      <c r="C66" s="112"/>
      <c r="D66" s="112"/>
      <c r="E66" s="112"/>
      <c r="F66" s="117"/>
      <c r="G66" s="20"/>
    </row>
    <row r="67" spans="1:7" ht="12" customHeight="1" x14ac:dyDescent="0.35">
      <c r="A67" s="56"/>
      <c r="B67" s="116" t="s">
        <v>42</v>
      </c>
      <c r="C67" s="112"/>
      <c r="D67" s="112"/>
      <c r="E67" s="112"/>
      <c r="F67" s="117"/>
      <c r="G67" s="20"/>
    </row>
    <row r="68" spans="1:7" ht="12.75" customHeight="1" thickBot="1" x14ac:dyDescent="0.4">
      <c r="A68" s="56"/>
      <c r="B68" s="118" t="s">
        <v>43</v>
      </c>
      <c r="C68" s="119"/>
      <c r="D68" s="119"/>
      <c r="E68" s="119"/>
      <c r="F68" s="120"/>
      <c r="G68" s="20"/>
    </row>
    <row r="69" spans="1:7" ht="12.75" customHeight="1" x14ac:dyDescent="0.35">
      <c r="A69" s="56"/>
      <c r="B69" s="112"/>
      <c r="C69" s="112"/>
      <c r="D69" s="112"/>
      <c r="E69" s="112"/>
      <c r="F69" s="112"/>
      <c r="G69" s="20"/>
    </row>
    <row r="70" spans="1:7" ht="15" customHeight="1" thickBot="1" x14ac:dyDescent="0.4">
      <c r="A70" s="56"/>
      <c r="B70" s="146" t="s">
        <v>44</v>
      </c>
      <c r="C70" s="147"/>
      <c r="D70" s="121"/>
      <c r="E70" s="122"/>
      <c r="F70" s="122"/>
      <c r="G70" s="20"/>
    </row>
    <row r="71" spans="1:7" ht="12" customHeight="1" x14ac:dyDescent="0.35">
      <c r="A71" s="56"/>
      <c r="B71" s="123" t="s">
        <v>32</v>
      </c>
      <c r="C71" s="124" t="s">
        <v>45</v>
      </c>
      <c r="D71" s="125" t="s">
        <v>46</v>
      </c>
      <c r="E71" s="122"/>
      <c r="F71" s="122"/>
      <c r="G71" s="20"/>
    </row>
    <row r="72" spans="1:7" ht="12" customHeight="1" x14ac:dyDescent="0.35">
      <c r="A72" s="56"/>
      <c r="B72" s="126" t="s">
        <v>47</v>
      </c>
      <c r="C72" s="127">
        <f>+G24</f>
        <v>12409250</v>
      </c>
      <c r="D72" s="128">
        <f>(C72/C78)</f>
        <v>0.2935294777526512</v>
      </c>
      <c r="E72" s="122"/>
      <c r="F72" s="122"/>
      <c r="G72" s="20"/>
    </row>
    <row r="73" spans="1:7" ht="12" customHeight="1" x14ac:dyDescent="0.35">
      <c r="A73" s="56"/>
      <c r="B73" s="126" t="s">
        <v>48</v>
      </c>
      <c r="C73" s="129">
        <f>+G29</f>
        <v>0</v>
      </c>
      <c r="D73" s="128">
        <v>0</v>
      </c>
      <c r="E73" s="122"/>
      <c r="F73" s="122"/>
      <c r="G73" s="20"/>
    </row>
    <row r="74" spans="1:7" ht="12" customHeight="1" x14ac:dyDescent="0.35">
      <c r="A74" s="56"/>
      <c r="B74" s="126" t="s">
        <v>49</v>
      </c>
      <c r="C74" s="127">
        <f>+G34</f>
        <v>7000000</v>
      </c>
      <c r="D74" s="128">
        <f>(C74/C78)</f>
        <v>0.1655786082372874</v>
      </c>
      <c r="E74" s="122"/>
      <c r="F74" s="122"/>
      <c r="G74" s="20"/>
    </row>
    <row r="75" spans="1:7" ht="12" customHeight="1" x14ac:dyDescent="0.35">
      <c r="A75" s="56"/>
      <c r="B75" s="126" t="s">
        <v>26</v>
      </c>
      <c r="C75" s="127">
        <f>+G47</f>
        <v>20373600</v>
      </c>
      <c r="D75" s="128">
        <f>(C75/C78)</f>
        <v>0.48191890468331405</v>
      </c>
      <c r="E75" s="122"/>
      <c r="F75" s="122"/>
      <c r="G75" s="20"/>
    </row>
    <row r="76" spans="1:7" ht="12" customHeight="1" x14ac:dyDescent="0.35">
      <c r="A76" s="56"/>
      <c r="B76" s="126" t="s">
        <v>50</v>
      </c>
      <c r="C76" s="130">
        <f>+G53</f>
        <v>480000</v>
      </c>
      <c r="D76" s="128">
        <f>(C76/C78)</f>
        <v>1.1353961707699707E-2</v>
      </c>
      <c r="E76" s="131"/>
      <c r="F76" s="131"/>
      <c r="G76" s="20"/>
    </row>
    <row r="77" spans="1:7" ht="12" customHeight="1" x14ac:dyDescent="0.35">
      <c r="A77" s="56"/>
      <c r="B77" s="126" t="s">
        <v>51</v>
      </c>
      <c r="C77" s="130">
        <f>+G56</f>
        <v>2013142.5</v>
      </c>
      <c r="D77" s="128">
        <f>(C77/C78)</f>
        <v>4.7619047619047616E-2</v>
      </c>
      <c r="E77" s="131"/>
      <c r="F77" s="131"/>
      <c r="G77" s="20"/>
    </row>
    <row r="78" spans="1:7" ht="12.75" customHeight="1" thickBot="1" x14ac:dyDescent="0.4">
      <c r="A78" s="56"/>
      <c r="B78" s="132" t="s">
        <v>61</v>
      </c>
      <c r="C78" s="133">
        <f>SUM(C72:C77)</f>
        <v>42275992.5</v>
      </c>
      <c r="D78" s="134">
        <f>SUM(D72:D77)</f>
        <v>1</v>
      </c>
      <c r="E78" s="131"/>
      <c r="F78" s="131"/>
      <c r="G78" s="20"/>
    </row>
    <row r="79" spans="1:7" ht="12" customHeight="1" x14ac:dyDescent="0.35">
      <c r="A79" s="56"/>
      <c r="B79" s="112"/>
      <c r="C79" s="111"/>
      <c r="D79" s="111"/>
      <c r="E79" s="111"/>
      <c r="F79" s="111"/>
      <c r="G79" s="20"/>
    </row>
    <row r="80" spans="1:7" ht="12.75" customHeight="1" x14ac:dyDescent="0.35">
      <c r="A80" s="56"/>
      <c r="B80" s="135"/>
      <c r="C80" s="111"/>
      <c r="D80" s="111"/>
      <c r="E80" s="111"/>
      <c r="F80" s="111"/>
      <c r="G80" s="20"/>
    </row>
    <row r="81" spans="1:7" ht="12" customHeight="1" thickBot="1" x14ac:dyDescent="0.4">
      <c r="A81" s="57"/>
      <c r="B81" s="136"/>
      <c r="C81" s="137" t="s">
        <v>92</v>
      </c>
      <c r="D81" s="138"/>
      <c r="E81" s="139"/>
      <c r="F81" s="140"/>
      <c r="G81" s="20"/>
    </row>
    <row r="82" spans="1:7" ht="12" customHeight="1" x14ac:dyDescent="0.35">
      <c r="A82" s="56"/>
      <c r="B82" s="141" t="s">
        <v>93</v>
      </c>
      <c r="C82" s="142">
        <v>125000</v>
      </c>
      <c r="D82" s="143">
        <v>128000</v>
      </c>
      <c r="E82" s="144">
        <v>130000</v>
      </c>
      <c r="F82" s="145"/>
      <c r="G82" s="21"/>
    </row>
    <row r="83" spans="1:7" ht="12.75" customHeight="1" thickBot="1" x14ac:dyDescent="0.4">
      <c r="A83" s="56"/>
      <c r="B83" s="132" t="s">
        <v>94</v>
      </c>
      <c r="C83" s="133">
        <f>G57/C82</f>
        <v>338.20794000000001</v>
      </c>
      <c r="D83" s="133">
        <f>G57/D82</f>
        <v>330.28119140625</v>
      </c>
      <c r="E83" s="133">
        <f>G57/E82</f>
        <v>325.19994230769231</v>
      </c>
      <c r="F83" s="145"/>
      <c r="G83" s="21"/>
    </row>
    <row r="84" spans="1:7" ht="15.65" customHeight="1" x14ac:dyDescent="0.35">
      <c r="A84" s="56"/>
      <c r="B84" s="105" t="s">
        <v>52</v>
      </c>
      <c r="C84" s="112"/>
      <c r="D84" s="112"/>
      <c r="E84" s="112"/>
      <c r="F84" s="112"/>
      <c r="G84" s="112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2022-07-26T11:50:34Z</dcterms:modified>
</cp:coreProperties>
</file>