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Bovino de carne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D80" i="1"/>
  <c r="C80" i="1"/>
  <c r="D79" i="1"/>
  <c r="C74" i="1"/>
  <c r="C73" i="1"/>
  <c r="C72" i="1"/>
  <c r="C71" i="1"/>
  <c r="C70" i="1"/>
  <c r="C69" i="1"/>
  <c r="F41" i="1" l="1"/>
  <c r="F40" i="1"/>
  <c r="F39" i="1"/>
  <c r="G44" i="1" l="1"/>
  <c r="G12" i="1"/>
  <c r="G22" i="1"/>
  <c r="G21" i="1"/>
  <c r="G42" i="1"/>
  <c r="G41" i="1"/>
  <c r="G40" i="1"/>
  <c r="G29" i="1" l="1"/>
  <c r="C75" i="1"/>
  <c r="G50" i="1"/>
  <c r="G39" i="1"/>
  <c r="G55" i="1"/>
  <c r="D72" i="1" l="1"/>
  <c r="D69" i="1"/>
  <c r="D73" i="1"/>
  <c r="D74" i="1"/>
  <c r="G24" i="1"/>
  <c r="D71" i="1"/>
  <c r="G45" i="1"/>
  <c r="G34" i="1"/>
  <c r="G52" i="1" l="1"/>
  <c r="G53" i="1" s="1"/>
  <c r="G54" i="1" s="1"/>
  <c r="D75" i="1"/>
  <c r="G56" i="1" l="1"/>
</calcChain>
</file>

<file path=xl/sharedStrings.xml><?xml version="1.0" encoding="utf-8"?>
<sst xmlns="http://schemas.openxmlformats.org/spreadsheetml/2006/main" count="116" uniqueCount="85">
  <si>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</si>
  <si>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</si>
  <si>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</si>
  <si>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</si>
  <si>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</si>
  <si>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</si>
  <si>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</si>
  <si>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</si>
  <si>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</si>
  <si>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</si>
  <si>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</si>
  <si>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</si>
  <si>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</si>
  <si>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</si>
  <si>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</si>
  <si>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</si>
  <si>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</si>
  <si>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</si>
  <si>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</si>
  <si>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</si>
  <si>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</si>
  <si>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</si>
  <si>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</si>
  <si>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</si>
  <si>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Septiembre-Octubre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</si>
  <si>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</si>
  <si>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</si>
  <si>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</si>
  <si>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</si>
  <si>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</si>
  <si>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</si>
  <si>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</si>
  <si>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</si>
  <si>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</si>
  <si>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</si>
  <si>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</si>
  <si>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</si>
  <si>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</si>
  <si>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</si>
  <si>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</si>
  <si>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</si>
  <si>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</si>
  <si>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</si>
  <si>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</si>
  <si>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</si>
  <si>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</si>
  <si>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</si>
  <si>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</si>
  <si>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</si>
  <si>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</si>
  <si>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</si>
  <si>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</si>
  <si>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</si>
  <si>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</si>
  <si>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</si>
  <si>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</si>
  <si>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</si>
  <si>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</si>
  <si>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</si>
  <si>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de Aysén</t>
  </si>
  <si>
    <t>No hay</t>
  </si>
  <si>
    <t>SFT</t>
  </si>
  <si>
    <t>saco 25 kg</t>
  </si>
  <si>
    <t>Urea</t>
  </si>
  <si>
    <t>Azufre</t>
  </si>
  <si>
    <t>BOVINOS DE CARNE</t>
  </si>
  <si>
    <t>RAZA</t>
  </si>
  <si>
    <t>RENDIMIENTO (Kg carne/rebaño)</t>
  </si>
  <si>
    <t>Abril</t>
  </si>
  <si>
    <t>PRECIO ESPERADO ($/Kg)</t>
  </si>
  <si>
    <t>Feria</t>
  </si>
  <si>
    <t>Mantención de cercos</t>
  </si>
  <si>
    <t>Forrajeo invernal</t>
  </si>
  <si>
    <t>Anual</t>
  </si>
  <si>
    <t>Agosto-Octubre</t>
  </si>
  <si>
    <t>Fardos</t>
  </si>
  <si>
    <t>FÁRMACOS</t>
  </si>
  <si>
    <t>Medicamentos veterinarios</t>
  </si>
  <si>
    <t>Cabeza</t>
  </si>
  <si>
    <t>Rendimiento (Kg carne/rebaño)</t>
  </si>
  <si>
    <t>Costo unitario ($/Kg carne) (*)</t>
  </si>
  <si>
    <t>COSTOS DIRECTOS DE PRODUCCIÓN POR REBAÑO DE 30 VIENTRES (INCLUYE IVA)</t>
  </si>
  <si>
    <t>ESCENARIOS COSTO UNITARIO  ($/Kg carne)</t>
  </si>
  <si>
    <t>Ibañez</t>
  </si>
  <si>
    <t>Angus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</si>
</sst>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4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wrapText="1"/>
    </xf>
    <xf numFmtId="49" fontId="2" fillId="2" borderId="19" xfId="0" applyNumberFormat="1" applyFont="1" applyFill="1" applyBorder="1" applyAlignment="1">
      <alignment horizontal="center" wrapText="1"/>
    </xf>
    <xf numFmtId="49" fontId="2" fillId="2" borderId="19" xfId="0" applyNumberFormat="1" applyFont="1" applyFill="1" applyBorder="1" applyAlignment="1">
      <alignment horizontal="right" wrapText="1"/>
    </xf>
    <xf numFmtId="3" fontId="2" fillId="2" borderId="19" xfId="0" applyNumberFormat="1" applyFont="1" applyFill="1" applyBorder="1" applyAlignment="1">
      <alignment horizontal="right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center"/>
    </xf>
    <xf numFmtId="165" fontId="2" fillId="2" borderId="6" xfId="0" applyNumberFormat="1" applyFont="1" applyFill="1" applyBorder="1" applyAlignment="1"/>
    <xf numFmtId="0" fontId="0" fillId="2" borderId="21" xfId="0" applyFont="1" applyFill="1" applyBorder="1" applyAlignment="1"/>
    <xf numFmtId="0" fontId="10" fillId="7" borderId="23" xfId="0" applyFont="1" applyFill="1" applyBorder="1" applyAlignment="1"/>
    <xf numFmtId="49" fontId="8" fillId="8" borderId="24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167" fontId="8" fillId="2" borderId="6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2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8" fillId="8" borderId="35" xfId="0" applyNumberFormat="1" applyFont="1" applyFill="1" applyBorder="1" applyAlignment="1">
      <alignment vertical="center"/>
    </xf>
    <xf numFmtId="49" fontId="10" fillId="8" borderId="36" xfId="0" applyNumberFormat="1" applyFont="1" applyFill="1" applyBorder="1" applyAlignment="1"/>
    <xf numFmtId="49" fontId="8" fillId="2" borderId="37" xfId="0" applyNumberFormat="1" applyFont="1" applyFill="1" applyBorder="1" applyAlignment="1">
      <alignment vertical="center"/>
    </xf>
    <xf numFmtId="9" fontId="10" fillId="2" borderId="38" xfId="0" applyNumberFormat="1" applyFont="1" applyFill="1" applyBorder="1" applyAlignment="1"/>
    <xf numFmtId="49" fontId="8" fillId="8" borderId="39" xfId="0" applyNumberFormat="1" applyFont="1" applyFill="1" applyBorder="1" applyAlignment="1">
      <alignment vertical="center"/>
    </xf>
    <xf numFmtId="167" fontId="8" fillId="8" borderId="40" xfId="0" applyNumberFormat="1" applyFont="1" applyFill="1" applyBorder="1" applyAlignment="1">
      <alignment vertical="center"/>
    </xf>
    <xf numFmtId="9" fontId="8" fillId="8" borderId="41" xfId="0" applyNumberFormat="1" applyFont="1" applyFill="1" applyBorder="1" applyAlignment="1">
      <alignment vertical="center"/>
    </xf>
    <xf numFmtId="0" fontId="10" fillId="9" borderId="44" xfId="0" applyFont="1" applyFill="1" applyBorder="1" applyAlignment="1"/>
    <xf numFmtId="0" fontId="10" fillId="2" borderId="23" xfId="0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vertical="center"/>
    </xf>
    <xf numFmtId="49" fontId="8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0" fontId="10" fillId="2" borderId="47" xfId="0" applyFont="1" applyFill="1" applyBorder="1" applyAlignment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 applyAlignment="1"/>
    <xf numFmtId="49" fontId="10" fillId="2" borderId="50" xfId="0" applyNumberFormat="1" applyFont="1" applyFill="1" applyBorder="1" applyAlignment="1">
      <alignment vertical="center"/>
    </xf>
    <xf numFmtId="0" fontId="10" fillId="2" borderId="51" xfId="0" applyFont="1" applyFill="1" applyBorder="1" applyAlignment="1"/>
    <xf numFmtId="0" fontId="10" fillId="2" borderId="52" xfId="0" applyFont="1" applyFill="1" applyBorder="1" applyAlignment="1"/>
    <xf numFmtId="0" fontId="8" fillId="7" borderId="23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49" fontId="13" fillId="9" borderId="23" xfId="0" applyNumberFormat="1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5" fillId="9" borderId="53" xfId="0" applyFont="1" applyFill="1" applyBorder="1" applyAlignment="1">
      <alignment vertical="center"/>
    </xf>
    <xf numFmtId="49" fontId="8" fillId="8" borderId="54" xfId="0" applyNumberFormat="1" applyFont="1" applyFill="1" applyBorder="1" applyAlignment="1">
      <alignment vertical="center"/>
    </xf>
    <xf numFmtId="167" fontId="8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168" fontId="2" fillId="2" borderId="6" xfId="0" applyNumberFormat="1" applyFont="1" applyFill="1" applyBorder="1" applyAlignment="1"/>
    <xf numFmtId="0" fontId="2" fillId="2" borderId="6" xfId="0" applyNumberFormat="1" applyFont="1" applyFill="1" applyBorder="1" applyAlignment="1">
      <alignment horizontal="center" wrapText="1"/>
    </xf>
    <xf numFmtId="0" fontId="2" fillId="2" borderId="19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right" vertical="center"/>
    </xf>
    <xf numFmtId="14" fontId="2" fillId="2" borderId="6" xfId="0" applyNumberFormat="1" applyFont="1" applyFill="1" applyBorder="1" applyAlignment="1">
      <alignment horizontal="right" vertical="center"/>
    </xf>
    <xf numFmtId="3" fontId="8" fillId="8" borderId="55" xfId="0" applyNumberFormat="1" applyFont="1" applyFill="1" applyBorder="1" applyAlignment="1">
      <alignment vertical="center"/>
    </xf>
    <xf numFmtId="164" fontId="8" fillId="8" borderId="55" xfId="1" applyFont="1" applyFill="1" applyBorder="1" applyAlignment="1">
      <alignment vertical="center"/>
    </xf>
    <xf numFmtId="164" fontId="8" fillId="8" borderId="56" xfId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49" fontId="13" fillId="9" borderId="42" xfId="0" applyNumberFormat="1" applyFont="1" applyFill="1" applyBorder="1" applyAlignment="1">
      <alignment vertical="center"/>
    </xf>
    <xf numFmtId="0" fontId="8" fillId="9" borderId="43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9" fontId="15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49" fontId="15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15" xfId="0" applyNumberFormat="1" applyFont="1" applyFill="1" applyBorder="1" applyAlignment="1">
      <alignment horizontal="center" vertical="center"/>
    </xf>
    <xf numFmtId="49" fontId="15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49" fontId="3" fillId="3" borderId="20" xfId="0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5" fillId="5" borderId="27" xfId="0" applyNumberFormat="1" applyFont="1" applyFill="1" applyBorder="1" applyAlignment="1">
      <alignment vertical="center"/>
    </xf>
    <xf numFmtId="0" fontId="15" fillId="5" borderId="28" xfId="0" applyFont="1" applyFill="1" applyBorder="1" applyAlignment="1">
      <alignment vertical="center"/>
    </xf>
    <xf numFmtId="166" fontId="15" fillId="5" borderId="29" xfId="0" applyNumberFormat="1" applyFont="1" applyFill="1" applyBorder="1" applyAlignment="1">
      <alignment vertical="center"/>
    </xf>
    <xf numFmtId="49" fontId="15" fillId="3" borderId="30" xfId="0" applyNumberFormat="1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6" fontId="15" fillId="3" borderId="31" xfId="0" applyNumberFormat="1" applyFont="1" applyFill="1" applyBorder="1" applyAlignment="1">
      <alignment vertical="center"/>
    </xf>
    <xf numFmtId="49" fontId="15" fillId="5" borderId="30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166" fontId="15" fillId="5" borderId="31" xfId="0" applyNumberFormat="1" applyFont="1" applyFill="1" applyBorder="1" applyAlignment="1">
      <alignment vertical="center"/>
    </xf>
    <xf numFmtId="49" fontId="15" fillId="5" borderId="32" xfId="0" applyNumberFormat="1" applyFont="1" applyFill="1" applyBorder="1" applyAlignment="1">
      <alignment vertical="center"/>
    </xf>
    <xf numFmtId="0" fontId="15" fillId="5" borderId="33" xfId="0" applyFont="1" applyFill="1" applyBorder="1" applyAlignment="1">
      <alignment vertical="center"/>
    </xf>
    <xf numFmtId="166" fontId="15" fillId="6" borderId="34" xfId="0" applyNumberFormat="1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749300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63" zoomScale="150" zoomScaleNormal="150" workbookViewId="0">
      <selection activeCell="F79" sqref="F7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92" t="s">
        <v>0</v>
      </c>
      <c r="C9" s="7" t="s">
        <v>65</v>
      </c>
      <c r="D9" s="93"/>
      <c r="E9" s="94" t="s">
        <v>67</v>
      </c>
      <c r="F9" s="95"/>
      <c r="G9" s="27">
        <v>4850</v>
      </c>
    </row>
    <row r="10" spans="1:7" ht="15.75" customHeight="1" x14ac:dyDescent="0.25">
      <c r="A10" s="5"/>
      <c r="B10" s="6" t="s">
        <v>66</v>
      </c>
      <c r="C10" s="77" t="s">
        <v>84</v>
      </c>
      <c r="D10" s="93"/>
      <c r="E10" s="88" t="s">
        <v>1</v>
      </c>
      <c r="F10" s="89"/>
      <c r="G10" s="78" t="s">
        <v>68</v>
      </c>
    </row>
    <row r="11" spans="1:7" ht="15.75" customHeight="1" x14ac:dyDescent="0.25">
      <c r="A11" s="5"/>
      <c r="B11" s="6" t="s">
        <v>2</v>
      </c>
      <c r="C11" s="7" t="s">
        <v>3</v>
      </c>
      <c r="D11" s="93"/>
      <c r="E11" s="86" t="s">
        <v>69</v>
      </c>
      <c r="F11" s="87"/>
      <c r="G11" s="74">
        <v>1400</v>
      </c>
    </row>
    <row r="12" spans="1:7" ht="11.25" customHeight="1" x14ac:dyDescent="0.25">
      <c r="A12" s="5"/>
      <c r="B12" s="6" t="s">
        <v>4</v>
      </c>
      <c r="C12" s="8" t="s">
        <v>59</v>
      </c>
      <c r="D12" s="93"/>
      <c r="E12" s="72" t="s">
        <v>5</v>
      </c>
      <c r="F12" s="73"/>
      <c r="G12" s="9">
        <f>(G9*G11)</f>
        <v>6790000</v>
      </c>
    </row>
    <row r="13" spans="1:7" ht="11.25" customHeight="1" x14ac:dyDescent="0.25">
      <c r="A13" s="5"/>
      <c r="B13" s="6" t="s">
        <v>6</v>
      </c>
      <c r="C13" s="7" t="s">
        <v>83</v>
      </c>
      <c r="D13" s="93"/>
      <c r="E13" s="86" t="s">
        <v>7</v>
      </c>
      <c r="F13" s="87"/>
      <c r="G13" s="7" t="s">
        <v>70</v>
      </c>
    </row>
    <row r="14" spans="1:7" ht="13.5" customHeight="1" x14ac:dyDescent="0.25">
      <c r="A14" s="5"/>
      <c r="B14" s="6" t="s">
        <v>8</v>
      </c>
      <c r="C14" s="7" t="s">
        <v>58</v>
      </c>
      <c r="D14" s="93"/>
      <c r="E14" s="86" t="s">
        <v>9</v>
      </c>
      <c r="F14" s="87"/>
      <c r="G14" s="7" t="s">
        <v>68</v>
      </c>
    </row>
    <row r="15" spans="1:7" ht="18" customHeight="1" x14ac:dyDescent="0.25">
      <c r="A15" s="5"/>
      <c r="B15" s="6" t="s">
        <v>10</v>
      </c>
      <c r="C15" s="79">
        <v>44728</v>
      </c>
      <c r="D15" s="93"/>
      <c r="E15" s="90" t="s">
        <v>11</v>
      </c>
      <c r="F15" s="91"/>
      <c r="G15" s="77" t="s">
        <v>60</v>
      </c>
    </row>
    <row r="16" spans="1:7" ht="12" customHeight="1" x14ac:dyDescent="0.25">
      <c r="A16" s="2"/>
      <c r="B16" s="96"/>
      <c r="C16" s="97"/>
      <c r="D16" s="98"/>
      <c r="E16" s="99"/>
      <c r="F16" s="99"/>
      <c r="G16" s="100"/>
    </row>
    <row r="17" spans="1:7" ht="12" customHeight="1" x14ac:dyDescent="0.25">
      <c r="A17" s="10"/>
      <c r="B17" s="101" t="s">
        <v>81</v>
      </c>
      <c r="C17" s="102"/>
      <c r="D17" s="102"/>
      <c r="E17" s="102"/>
      <c r="F17" s="102"/>
      <c r="G17" s="102"/>
    </row>
    <row r="18" spans="1:7" ht="12" customHeight="1" x14ac:dyDescent="0.25">
      <c r="A18" s="2"/>
      <c r="B18" s="103"/>
      <c r="C18" s="104"/>
      <c r="D18" s="104"/>
      <c r="E18" s="104"/>
      <c r="F18" s="105"/>
      <c r="G18" s="105"/>
    </row>
    <row r="19" spans="1:7" ht="12" customHeight="1" x14ac:dyDescent="0.25">
      <c r="A19" s="5"/>
      <c r="B19" s="106" t="s">
        <v>12</v>
      </c>
      <c r="C19" s="107"/>
      <c r="D19" s="108"/>
      <c r="E19" s="108"/>
      <c r="F19" s="108"/>
      <c r="G19" s="108"/>
    </row>
    <row r="20" spans="1:7" ht="24" customHeight="1" x14ac:dyDescent="0.25">
      <c r="A20" s="10"/>
      <c r="B20" s="109" t="s">
        <v>13</v>
      </c>
      <c r="C20" s="109" t="s">
        <v>14</v>
      </c>
      <c r="D20" s="109" t="s">
        <v>15</v>
      </c>
      <c r="E20" s="109" t="s">
        <v>16</v>
      </c>
      <c r="F20" s="109" t="s">
        <v>17</v>
      </c>
      <c r="G20" s="109" t="s">
        <v>18</v>
      </c>
    </row>
    <row r="21" spans="1:7" ht="12.75" customHeight="1" x14ac:dyDescent="0.25">
      <c r="A21" s="10"/>
      <c r="B21" s="83" t="s">
        <v>71</v>
      </c>
      <c r="C21" s="11" t="s">
        <v>19</v>
      </c>
      <c r="D21" s="75">
        <v>35</v>
      </c>
      <c r="E21" s="11" t="s">
        <v>73</v>
      </c>
      <c r="F21" s="9">
        <v>31500</v>
      </c>
      <c r="G21" s="9">
        <f>(D21*F21)</f>
        <v>1102500</v>
      </c>
    </row>
    <row r="22" spans="1:7" ht="12" customHeight="1" x14ac:dyDescent="0.25">
      <c r="A22" s="10"/>
      <c r="B22" s="83" t="s">
        <v>72</v>
      </c>
      <c r="C22" s="11" t="s">
        <v>19</v>
      </c>
      <c r="D22" s="75">
        <v>40</v>
      </c>
      <c r="E22" s="11" t="s">
        <v>74</v>
      </c>
      <c r="F22" s="9">
        <v>36750</v>
      </c>
      <c r="G22" s="9">
        <f>(D22*F22)</f>
        <v>1470000</v>
      </c>
    </row>
    <row r="23" spans="1:7" ht="12.75" customHeight="1" x14ac:dyDescent="0.25">
      <c r="A23" s="10"/>
      <c r="B23" s="83"/>
      <c r="C23" s="11"/>
      <c r="D23" s="12"/>
      <c r="E23" s="83"/>
      <c r="F23" s="9"/>
      <c r="G23" s="9"/>
    </row>
    <row r="24" spans="1:7" ht="12.75" customHeight="1" x14ac:dyDescent="0.25">
      <c r="A24" s="10"/>
      <c r="B24" s="13" t="s">
        <v>20</v>
      </c>
      <c r="C24" s="14"/>
      <c r="D24" s="14"/>
      <c r="E24" s="14"/>
      <c r="F24" s="15"/>
      <c r="G24" s="16">
        <f>SUM(G21:G23)</f>
        <v>2572500</v>
      </c>
    </row>
    <row r="25" spans="1:7" ht="12" customHeight="1" x14ac:dyDescent="0.25">
      <c r="A25" s="2"/>
      <c r="B25" s="103"/>
      <c r="C25" s="105"/>
      <c r="D25" s="105"/>
      <c r="E25" s="105"/>
      <c r="F25" s="110"/>
      <c r="G25" s="110"/>
    </row>
    <row r="26" spans="1:7" ht="12" customHeight="1" x14ac:dyDescent="0.25">
      <c r="A26" s="5"/>
      <c r="B26" s="111" t="s">
        <v>21</v>
      </c>
      <c r="C26" s="112"/>
      <c r="D26" s="113"/>
      <c r="E26" s="113"/>
      <c r="F26" s="114"/>
      <c r="G26" s="114"/>
    </row>
    <row r="27" spans="1:7" ht="24" customHeight="1" x14ac:dyDescent="0.25">
      <c r="A27" s="5"/>
      <c r="B27" s="115" t="s">
        <v>13</v>
      </c>
      <c r="C27" s="116" t="s">
        <v>14</v>
      </c>
      <c r="D27" s="116" t="s">
        <v>15</v>
      </c>
      <c r="E27" s="115" t="s">
        <v>16</v>
      </c>
      <c r="F27" s="116" t="s">
        <v>17</v>
      </c>
      <c r="G27" s="115" t="s">
        <v>18</v>
      </c>
    </row>
    <row r="28" spans="1:7" ht="12" customHeight="1" x14ac:dyDescent="0.25">
      <c r="A28" s="5"/>
      <c r="B28" s="117"/>
      <c r="C28" s="118"/>
      <c r="D28" s="118"/>
      <c r="E28" s="118"/>
      <c r="F28" s="119"/>
      <c r="G28" s="119"/>
    </row>
    <row r="29" spans="1:7" ht="12" customHeight="1" x14ac:dyDescent="0.25">
      <c r="A29" s="5"/>
      <c r="B29" s="21" t="s">
        <v>22</v>
      </c>
      <c r="C29" s="22"/>
      <c r="D29" s="22"/>
      <c r="E29" s="22"/>
      <c r="F29" s="23"/>
      <c r="G29" s="24">
        <f>SUM(G28)</f>
        <v>0</v>
      </c>
    </row>
    <row r="30" spans="1:7" ht="12" customHeight="1" x14ac:dyDescent="0.25">
      <c r="A30" s="2"/>
      <c r="B30" s="120"/>
      <c r="C30" s="121"/>
      <c r="D30" s="121"/>
      <c r="E30" s="121"/>
      <c r="F30" s="122"/>
      <c r="G30" s="122"/>
    </row>
    <row r="31" spans="1:7" ht="12" customHeight="1" x14ac:dyDescent="0.25">
      <c r="A31" s="5"/>
      <c r="B31" s="111" t="s">
        <v>23</v>
      </c>
      <c r="C31" s="112"/>
      <c r="D31" s="113"/>
      <c r="E31" s="113"/>
      <c r="F31" s="114"/>
      <c r="G31" s="114"/>
    </row>
    <row r="32" spans="1:7" ht="24" customHeight="1" x14ac:dyDescent="0.25">
      <c r="A32" s="5"/>
      <c r="B32" s="123" t="s">
        <v>13</v>
      </c>
      <c r="C32" s="123" t="s">
        <v>14</v>
      </c>
      <c r="D32" s="123" t="s">
        <v>15</v>
      </c>
      <c r="E32" s="123" t="s">
        <v>16</v>
      </c>
      <c r="F32" s="124" t="s">
        <v>17</v>
      </c>
      <c r="G32" s="123" t="s">
        <v>18</v>
      </c>
    </row>
    <row r="33" spans="1:11" ht="12.75" customHeight="1" x14ac:dyDescent="0.25">
      <c r="A33" s="10"/>
      <c r="B33" s="17"/>
      <c r="C33" s="18"/>
      <c r="D33" s="76"/>
      <c r="E33" s="19"/>
      <c r="F33" s="20"/>
      <c r="G33" s="20"/>
    </row>
    <row r="34" spans="1:11" ht="12.75" customHeight="1" x14ac:dyDescent="0.25">
      <c r="A34" s="5"/>
      <c r="B34" s="21" t="s">
        <v>25</v>
      </c>
      <c r="C34" s="22"/>
      <c r="D34" s="22"/>
      <c r="E34" s="22"/>
      <c r="F34" s="23"/>
      <c r="G34" s="24">
        <f>SUM(G33:G33)</f>
        <v>0</v>
      </c>
    </row>
    <row r="35" spans="1:11" ht="12" customHeight="1" x14ac:dyDescent="0.25">
      <c r="A35" s="2"/>
      <c r="B35" s="120"/>
      <c r="C35" s="121"/>
      <c r="D35" s="121"/>
      <c r="E35" s="121"/>
      <c r="F35" s="122"/>
      <c r="G35" s="122"/>
    </row>
    <row r="36" spans="1:11" ht="12" customHeight="1" x14ac:dyDescent="0.25">
      <c r="A36" s="5"/>
      <c r="B36" s="111" t="s">
        <v>26</v>
      </c>
      <c r="C36" s="112"/>
      <c r="D36" s="113"/>
      <c r="E36" s="113"/>
      <c r="F36" s="114"/>
      <c r="G36" s="114"/>
    </row>
    <row r="37" spans="1:11" ht="24" customHeight="1" x14ac:dyDescent="0.25">
      <c r="A37" s="5"/>
      <c r="B37" s="124" t="s">
        <v>27</v>
      </c>
      <c r="C37" s="124" t="s">
        <v>28</v>
      </c>
      <c r="D37" s="124" t="s">
        <v>29</v>
      </c>
      <c r="E37" s="124" t="s">
        <v>16</v>
      </c>
      <c r="F37" s="124" t="s">
        <v>17</v>
      </c>
      <c r="G37" s="124" t="s">
        <v>18</v>
      </c>
      <c r="K37" s="71"/>
    </row>
    <row r="38" spans="1:11" ht="12.75" customHeight="1" x14ac:dyDescent="0.25">
      <c r="A38" s="10"/>
      <c r="B38" s="28" t="s">
        <v>30</v>
      </c>
      <c r="C38" s="29"/>
      <c r="D38" s="73"/>
      <c r="E38" s="29"/>
      <c r="F38" s="27"/>
      <c r="G38" s="27"/>
    </row>
    <row r="39" spans="1:11" ht="12.75" customHeight="1" x14ac:dyDescent="0.25">
      <c r="A39" s="10"/>
      <c r="B39" s="72" t="s">
        <v>63</v>
      </c>
      <c r="C39" s="25" t="s">
        <v>62</v>
      </c>
      <c r="D39" s="26">
        <v>8</v>
      </c>
      <c r="E39" s="25" t="s">
        <v>24</v>
      </c>
      <c r="F39" s="27">
        <f>30975*1.19</f>
        <v>36860.25</v>
      </c>
      <c r="G39" s="27">
        <f>(D39*F39)</f>
        <v>294882</v>
      </c>
    </row>
    <row r="40" spans="1:11" ht="12.75" customHeight="1" x14ac:dyDescent="0.25">
      <c r="A40" s="10"/>
      <c r="B40" s="72" t="s">
        <v>61</v>
      </c>
      <c r="C40" s="25" t="s">
        <v>62</v>
      </c>
      <c r="D40" s="26">
        <v>8</v>
      </c>
      <c r="E40" s="25" t="s">
        <v>24</v>
      </c>
      <c r="F40" s="27">
        <f>30975*1.19</f>
        <v>36860.25</v>
      </c>
      <c r="G40" s="27">
        <f t="shared" ref="G40:G42" si="0">(D40*F40)</f>
        <v>294882</v>
      </c>
    </row>
    <row r="41" spans="1:11" ht="12.75" customHeight="1" x14ac:dyDescent="0.25">
      <c r="A41" s="10"/>
      <c r="B41" s="72" t="s">
        <v>64</v>
      </c>
      <c r="C41" s="25" t="s">
        <v>62</v>
      </c>
      <c r="D41" s="26">
        <v>2</v>
      </c>
      <c r="E41" s="25" t="s">
        <v>24</v>
      </c>
      <c r="F41" s="27">
        <f>26345*1.19</f>
        <v>31350.55</v>
      </c>
      <c r="G41" s="27">
        <f t="shared" si="0"/>
        <v>62701.1</v>
      </c>
    </row>
    <row r="42" spans="1:11" ht="12.75" customHeight="1" x14ac:dyDescent="0.25">
      <c r="A42" s="10"/>
      <c r="B42" s="72" t="s">
        <v>75</v>
      </c>
      <c r="C42" s="25" t="s">
        <v>62</v>
      </c>
      <c r="D42" s="26">
        <v>200</v>
      </c>
      <c r="E42" s="25" t="s">
        <v>74</v>
      </c>
      <c r="F42" s="27">
        <v>5000</v>
      </c>
      <c r="G42" s="27">
        <f t="shared" si="0"/>
        <v>1000000</v>
      </c>
    </row>
    <row r="43" spans="1:11" ht="12.75" customHeight="1" x14ac:dyDescent="0.25">
      <c r="A43" s="10"/>
      <c r="B43" s="28" t="s">
        <v>76</v>
      </c>
      <c r="C43" s="29"/>
      <c r="D43" s="73"/>
      <c r="E43" s="29"/>
      <c r="F43" s="27"/>
      <c r="G43" s="27"/>
    </row>
    <row r="44" spans="1:11" ht="12.75" customHeight="1" x14ac:dyDescent="0.25">
      <c r="A44" s="10"/>
      <c r="B44" s="72" t="s">
        <v>77</v>
      </c>
      <c r="C44" s="25" t="s">
        <v>78</v>
      </c>
      <c r="D44" s="26">
        <v>30</v>
      </c>
      <c r="E44" s="25" t="s">
        <v>24</v>
      </c>
      <c r="F44" s="27">
        <v>4725</v>
      </c>
      <c r="G44" s="27">
        <f>+F44*D44</f>
        <v>141750</v>
      </c>
    </row>
    <row r="45" spans="1:11" ht="13.5" customHeight="1" x14ac:dyDescent="0.25">
      <c r="A45" s="5"/>
      <c r="B45" s="21" t="s">
        <v>31</v>
      </c>
      <c r="C45" s="22"/>
      <c r="D45" s="22"/>
      <c r="E45" s="22"/>
      <c r="F45" s="23"/>
      <c r="G45" s="24">
        <f>SUM(G38:G44)</f>
        <v>1794215.1</v>
      </c>
    </row>
    <row r="46" spans="1:11" ht="12" customHeight="1" x14ac:dyDescent="0.25">
      <c r="A46" s="2"/>
      <c r="B46" s="120"/>
      <c r="C46" s="121"/>
      <c r="D46" s="121"/>
      <c r="E46" s="125"/>
      <c r="F46" s="122"/>
      <c r="G46" s="122"/>
    </row>
    <row r="47" spans="1:11" ht="12" customHeight="1" x14ac:dyDescent="0.25">
      <c r="A47" s="5"/>
      <c r="B47" s="111" t="s">
        <v>32</v>
      </c>
      <c r="C47" s="112"/>
      <c r="D47" s="113"/>
      <c r="E47" s="113"/>
      <c r="F47" s="114"/>
      <c r="G47" s="114"/>
    </row>
    <row r="48" spans="1:11" ht="24" customHeight="1" x14ac:dyDescent="0.25">
      <c r="A48" s="5"/>
      <c r="B48" s="123" t="s">
        <v>33</v>
      </c>
      <c r="C48" s="124" t="s">
        <v>28</v>
      </c>
      <c r="D48" s="124" t="s">
        <v>29</v>
      </c>
      <c r="E48" s="123" t="s">
        <v>16</v>
      </c>
      <c r="F48" s="124" t="s">
        <v>17</v>
      </c>
      <c r="G48" s="123" t="s">
        <v>18</v>
      </c>
    </row>
    <row r="49" spans="1:7" ht="12.75" customHeight="1" x14ac:dyDescent="0.25">
      <c r="A49" s="10"/>
      <c r="B49" s="83"/>
      <c r="C49" s="25"/>
      <c r="D49" s="27"/>
      <c r="E49" s="11"/>
      <c r="F49" s="30"/>
      <c r="G49" s="27"/>
    </row>
    <row r="50" spans="1:7" ht="13.5" customHeight="1" x14ac:dyDescent="0.25">
      <c r="A50" s="5"/>
      <c r="B50" s="126" t="s">
        <v>34</v>
      </c>
      <c r="C50" s="127"/>
      <c r="D50" s="127"/>
      <c r="E50" s="127"/>
      <c r="F50" s="128"/>
      <c r="G50" s="129">
        <f>SUM(G49)</f>
        <v>0</v>
      </c>
    </row>
    <row r="51" spans="1:7" ht="12" customHeight="1" x14ac:dyDescent="0.25">
      <c r="A51" s="2"/>
      <c r="B51" s="130"/>
      <c r="C51" s="130"/>
      <c r="D51" s="130"/>
      <c r="E51" s="130"/>
      <c r="F51" s="131"/>
      <c r="G51" s="131"/>
    </row>
    <row r="52" spans="1:7" ht="12" customHeight="1" x14ac:dyDescent="0.25">
      <c r="A52" s="41"/>
      <c r="B52" s="132" t="s">
        <v>35</v>
      </c>
      <c r="C52" s="133"/>
      <c r="D52" s="133"/>
      <c r="E52" s="133"/>
      <c r="F52" s="133"/>
      <c r="G52" s="134">
        <f>G24+G29+G34+G45+G50</f>
        <v>4366715.0999999996</v>
      </c>
    </row>
    <row r="53" spans="1:7" ht="12" customHeight="1" x14ac:dyDescent="0.25">
      <c r="A53" s="41"/>
      <c r="B53" s="135" t="s">
        <v>36</v>
      </c>
      <c r="C53" s="136"/>
      <c r="D53" s="136"/>
      <c r="E53" s="136"/>
      <c r="F53" s="136"/>
      <c r="G53" s="137">
        <f>G52*0.05</f>
        <v>218335.755</v>
      </c>
    </row>
    <row r="54" spans="1:7" ht="12" customHeight="1" x14ac:dyDescent="0.25">
      <c r="A54" s="41"/>
      <c r="B54" s="138" t="s">
        <v>37</v>
      </c>
      <c r="C54" s="139"/>
      <c r="D54" s="139"/>
      <c r="E54" s="139"/>
      <c r="F54" s="139"/>
      <c r="G54" s="140">
        <f>G53+G52</f>
        <v>4585050.8549999995</v>
      </c>
    </row>
    <row r="55" spans="1:7" ht="12" customHeight="1" x14ac:dyDescent="0.25">
      <c r="A55" s="41"/>
      <c r="B55" s="135" t="s">
        <v>38</v>
      </c>
      <c r="C55" s="136"/>
      <c r="D55" s="136"/>
      <c r="E55" s="136"/>
      <c r="F55" s="136"/>
      <c r="G55" s="137">
        <f>G12</f>
        <v>6790000</v>
      </c>
    </row>
    <row r="56" spans="1:7" ht="12" customHeight="1" x14ac:dyDescent="0.25">
      <c r="A56" s="41"/>
      <c r="B56" s="141" t="s">
        <v>39</v>
      </c>
      <c r="C56" s="142"/>
      <c r="D56" s="142"/>
      <c r="E56" s="142"/>
      <c r="F56" s="142"/>
      <c r="G56" s="143">
        <f>G55-G54</f>
        <v>2204949.1450000005</v>
      </c>
    </row>
    <row r="57" spans="1:7" ht="12" customHeight="1" x14ac:dyDescent="0.25">
      <c r="A57" s="41"/>
      <c r="B57" s="42" t="s">
        <v>40</v>
      </c>
      <c r="C57" s="43"/>
      <c r="D57" s="43"/>
      <c r="E57" s="43"/>
      <c r="F57" s="43"/>
      <c r="G57" s="38"/>
    </row>
    <row r="58" spans="1:7" ht="12.75" customHeight="1" thickBot="1" x14ac:dyDescent="0.3">
      <c r="A58" s="41"/>
      <c r="B58" s="44"/>
      <c r="C58" s="43"/>
      <c r="D58" s="43"/>
      <c r="E58" s="43"/>
      <c r="F58" s="43"/>
      <c r="G58" s="38"/>
    </row>
    <row r="59" spans="1:7" ht="12" customHeight="1" x14ac:dyDescent="0.25">
      <c r="A59" s="41"/>
      <c r="B59" s="56" t="s">
        <v>41</v>
      </c>
      <c r="C59" s="57"/>
      <c r="D59" s="57"/>
      <c r="E59" s="57"/>
      <c r="F59" s="58"/>
      <c r="G59" s="38"/>
    </row>
    <row r="60" spans="1:7" ht="12" customHeight="1" x14ac:dyDescent="0.25">
      <c r="A60" s="41"/>
      <c r="B60" s="59" t="s">
        <v>42</v>
      </c>
      <c r="C60" s="40"/>
      <c r="D60" s="40"/>
      <c r="E60" s="40"/>
      <c r="F60" s="60"/>
      <c r="G60" s="38"/>
    </row>
    <row r="61" spans="1:7" ht="12" customHeight="1" x14ac:dyDescent="0.25">
      <c r="A61" s="41"/>
      <c r="B61" s="59" t="s">
        <v>43</v>
      </c>
      <c r="C61" s="40"/>
      <c r="D61" s="40"/>
      <c r="E61" s="40"/>
      <c r="F61" s="60"/>
      <c r="G61" s="38"/>
    </row>
    <row r="62" spans="1:7" ht="12" customHeight="1" x14ac:dyDescent="0.25">
      <c r="A62" s="41"/>
      <c r="B62" s="59" t="s">
        <v>44</v>
      </c>
      <c r="C62" s="40"/>
      <c r="D62" s="40"/>
      <c r="E62" s="40"/>
      <c r="F62" s="60"/>
      <c r="G62" s="38"/>
    </row>
    <row r="63" spans="1:7" ht="12" customHeight="1" x14ac:dyDescent="0.25">
      <c r="A63" s="41"/>
      <c r="B63" s="59" t="s">
        <v>45</v>
      </c>
      <c r="C63" s="40"/>
      <c r="D63" s="40"/>
      <c r="E63" s="40"/>
      <c r="F63" s="60"/>
      <c r="G63" s="38"/>
    </row>
    <row r="64" spans="1:7" ht="12" customHeight="1" x14ac:dyDescent="0.25">
      <c r="A64" s="41"/>
      <c r="B64" s="59" t="s">
        <v>46</v>
      </c>
      <c r="C64" s="40"/>
      <c r="D64" s="40"/>
      <c r="E64" s="40"/>
      <c r="F64" s="60"/>
      <c r="G64" s="38"/>
    </row>
    <row r="65" spans="1:7" ht="12.75" customHeight="1" thickBot="1" x14ac:dyDescent="0.3">
      <c r="A65" s="41"/>
      <c r="B65" s="61" t="s">
        <v>47</v>
      </c>
      <c r="C65" s="62"/>
      <c r="D65" s="62"/>
      <c r="E65" s="62"/>
      <c r="F65" s="63"/>
      <c r="G65" s="38"/>
    </row>
    <row r="66" spans="1:7" ht="12.75" customHeight="1" x14ac:dyDescent="0.25">
      <c r="A66" s="41"/>
      <c r="B66" s="54"/>
      <c r="C66" s="40"/>
      <c r="D66" s="40"/>
      <c r="E66" s="40"/>
      <c r="F66" s="40"/>
      <c r="G66" s="38"/>
    </row>
    <row r="67" spans="1:7" ht="15" customHeight="1" thickBot="1" x14ac:dyDescent="0.3">
      <c r="A67" s="41"/>
      <c r="B67" s="84" t="s">
        <v>48</v>
      </c>
      <c r="C67" s="85"/>
      <c r="D67" s="53"/>
      <c r="E67" s="32"/>
      <c r="F67" s="32"/>
      <c r="G67" s="38"/>
    </row>
    <row r="68" spans="1:7" ht="12" customHeight="1" x14ac:dyDescent="0.25">
      <c r="A68" s="41"/>
      <c r="B68" s="46" t="s">
        <v>33</v>
      </c>
      <c r="C68" s="33" t="s">
        <v>49</v>
      </c>
      <c r="D68" s="47" t="s">
        <v>50</v>
      </c>
      <c r="E68" s="32"/>
      <c r="F68" s="32"/>
      <c r="G68" s="38"/>
    </row>
    <row r="69" spans="1:7" ht="12" customHeight="1" x14ac:dyDescent="0.25">
      <c r="A69" s="41"/>
      <c r="B69" s="48" t="s">
        <v>51</v>
      </c>
      <c r="C69" s="34">
        <f>+G24</f>
        <v>2572500</v>
      </c>
      <c r="D69" s="49">
        <f>(C69/C75)</f>
        <v>0.56106247920776886</v>
      </c>
      <c r="E69" s="32"/>
      <c r="F69" s="32"/>
      <c r="G69" s="38"/>
    </row>
    <row r="70" spans="1:7" ht="12" customHeight="1" x14ac:dyDescent="0.25">
      <c r="A70" s="41"/>
      <c r="B70" s="48" t="s">
        <v>52</v>
      </c>
      <c r="C70" s="34">
        <f>+G29</f>
        <v>0</v>
      </c>
      <c r="D70" s="49">
        <v>0</v>
      </c>
      <c r="E70" s="32"/>
      <c r="F70" s="32"/>
      <c r="G70" s="38"/>
    </row>
    <row r="71" spans="1:7" ht="12" customHeight="1" x14ac:dyDescent="0.25">
      <c r="A71" s="41"/>
      <c r="B71" s="48" t="s">
        <v>53</v>
      </c>
      <c r="C71" s="34">
        <f>+G34</f>
        <v>0</v>
      </c>
      <c r="D71" s="49">
        <f>(C71/C75)</f>
        <v>0</v>
      </c>
      <c r="E71" s="32"/>
      <c r="F71" s="32"/>
      <c r="G71" s="38"/>
    </row>
    <row r="72" spans="1:7" ht="12" customHeight="1" x14ac:dyDescent="0.25">
      <c r="A72" s="41"/>
      <c r="B72" s="48" t="s">
        <v>27</v>
      </c>
      <c r="C72" s="34">
        <f>+G45</f>
        <v>1794215.1</v>
      </c>
      <c r="D72" s="49">
        <f>(C72/C75)</f>
        <v>0.39131847317318363</v>
      </c>
      <c r="E72" s="32"/>
      <c r="F72" s="32"/>
      <c r="G72" s="38"/>
    </row>
    <row r="73" spans="1:7" ht="12" customHeight="1" x14ac:dyDescent="0.25">
      <c r="A73" s="41"/>
      <c r="B73" s="48" t="s">
        <v>54</v>
      </c>
      <c r="C73" s="35">
        <f>+G50</f>
        <v>0</v>
      </c>
      <c r="D73" s="49">
        <f>(C73/C75)</f>
        <v>0</v>
      </c>
      <c r="E73" s="37"/>
      <c r="F73" s="37"/>
      <c r="G73" s="38"/>
    </row>
    <row r="74" spans="1:7" ht="12" customHeight="1" x14ac:dyDescent="0.25">
      <c r="A74" s="41"/>
      <c r="B74" s="48" t="s">
        <v>55</v>
      </c>
      <c r="C74" s="35">
        <f>+G53</f>
        <v>218335.755</v>
      </c>
      <c r="D74" s="49">
        <f>(C74/C75)</f>
        <v>4.7619047619047623E-2</v>
      </c>
      <c r="E74" s="37"/>
      <c r="F74" s="37"/>
      <c r="G74" s="38"/>
    </row>
    <row r="75" spans="1:7" ht="12.75" customHeight="1" thickBot="1" x14ac:dyDescent="0.3">
      <c r="A75" s="41"/>
      <c r="B75" s="50" t="s">
        <v>56</v>
      </c>
      <c r="C75" s="51">
        <f>SUM(C69:C74)</f>
        <v>4585050.8549999995</v>
      </c>
      <c r="D75" s="52">
        <f>SUM(D69:D74)</f>
        <v>1.0000000000000002</v>
      </c>
      <c r="E75" s="37"/>
      <c r="F75" s="37"/>
      <c r="G75" s="38"/>
    </row>
    <row r="76" spans="1:7" ht="12" customHeight="1" x14ac:dyDescent="0.25">
      <c r="A76" s="41"/>
      <c r="B76" s="44"/>
      <c r="C76" s="43"/>
      <c r="D76" s="43"/>
      <c r="E76" s="43"/>
      <c r="F76" s="43"/>
      <c r="G76" s="38"/>
    </row>
    <row r="77" spans="1:7" ht="12.75" customHeight="1" x14ac:dyDescent="0.25">
      <c r="A77" s="41"/>
      <c r="B77" s="45"/>
      <c r="C77" s="43"/>
      <c r="D77" s="43"/>
      <c r="E77" s="43"/>
      <c r="F77" s="43"/>
      <c r="G77" s="38"/>
    </row>
    <row r="78" spans="1:7" ht="12" customHeight="1" thickBot="1" x14ac:dyDescent="0.3">
      <c r="A78" s="31"/>
      <c r="B78" s="65"/>
      <c r="C78" s="66" t="s">
        <v>82</v>
      </c>
      <c r="D78" s="67"/>
      <c r="E78" s="68"/>
      <c r="F78" s="36"/>
      <c r="G78" s="38"/>
    </row>
    <row r="79" spans="1:7" ht="12" customHeight="1" x14ac:dyDescent="0.25">
      <c r="A79" s="41"/>
      <c r="B79" s="69" t="s">
        <v>79</v>
      </c>
      <c r="C79" s="80">
        <v>3800</v>
      </c>
      <c r="D79" s="81">
        <f>+G9</f>
        <v>4850</v>
      </c>
      <c r="E79" s="82">
        <v>6000</v>
      </c>
      <c r="F79" s="64"/>
      <c r="G79" s="39"/>
    </row>
    <row r="80" spans="1:7" ht="12.75" customHeight="1" thickBot="1" x14ac:dyDescent="0.3">
      <c r="A80" s="41"/>
      <c r="B80" s="50" t="s">
        <v>80</v>
      </c>
      <c r="C80" s="51">
        <f>+C75/C79</f>
        <v>1206.5923302631577</v>
      </c>
      <c r="D80" s="51">
        <f>+C75/D79</f>
        <v>945.37131030927821</v>
      </c>
      <c r="E80" s="70">
        <f>+C75/E79</f>
        <v>764.17514249999988</v>
      </c>
      <c r="F80" s="64"/>
      <c r="G80" s="39"/>
    </row>
    <row r="81" spans="1:7" ht="15.6" customHeight="1" x14ac:dyDescent="0.25">
      <c r="A81" s="41"/>
      <c r="B81" s="55" t="s">
        <v>57</v>
      </c>
      <c r="C81" s="40"/>
      <c r="D81" s="40"/>
      <c r="E81" s="40"/>
      <c r="F81" s="40"/>
      <c r="G81" s="40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de carne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2022-07-25T21:39:39Z</dcterms:modified>
</cp:coreProperties>
</file>