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0" yWindow="0" windowWidth="23040" windowHeight="10650"/>
  </bookViews>
  <sheets>
    <sheet name="bovino lech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48" i="1" l="1"/>
  <c r="G63" i="1" l="1"/>
  <c r="G53" i="1" l="1"/>
  <c r="G54" i="1"/>
  <c r="F58" i="1"/>
  <c r="G58" i="1" s="1"/>
  <c r="F57" i="1"/>
  <c r="D50" i="1"/>
  <c r="D49" i="1"/>
  <c r="G51" i="1"/>
  <c r="G52" i="1"/>
  <c r="G55" i="1"/>
  <c r="G33" i="1" l="1"/>
  <c r="G32" i="1"/>
  <c r="G23" i="1" l="1"/>
  <c r="G22" i="1"/>
  <c r="G12" i="1"/>
  <c r="G49" i="1"/>
  <c r="G50" i="1"/>
  <c r="G56" i="1"/>
  <c r="G57" i="1"/>
  <c r="G24" i="1"/>
  <c r="G25" i="1"/>
  <c r="G26" i="1"/>
  <c r="G27" i="1"/>
  <c r="G28" i="1"/>
  <c r="G29" i="1"/>
  <c r="G30" i="1"/>
  <c r="G31" i="1"/>
  <c r="G21" i="1"/>
  <c r="G59" i="1" l="1"/>
  <c r="G34" i="1"/>
  <c r="C86" i="1"/>
  <c r="C85" i="1"/>
  <c r="D93" i="1"/>
  <c r="D94" i="1" s="1"/>
  <c r="C87" i="1"/>
  <c r="C83" i="1" l="1"/>
  <c r="G66" i="1"/>
  <c r="C84" i="1"/>
  <c r="G69" i="1"/>
  <c r="G67" i="1" l="1"/>
  <c r="C88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<sst xmlns="http://schemas.openxmlformats.org/spreadsheetml/2006/main" count="180" uniqueCount="113">
  <si>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</si>
  <si>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</si>
  <si>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</si>
  <si>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</si>
  <si>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</si>
  <si>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</si>
  <si>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</si>
  <si>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</si>
  <si>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</si>
  <si>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</si>
  <si>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</si>
  <si>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</si>
  <si>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</si>
  <si>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</si>
  <si>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</si>
  <si>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</si>
  <si>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</si>
  <si>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</si>
  <si>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</si>
  <si>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</si>
  <si>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</si>
  <si>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</si>
  <si>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</si>
  <si>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</si>
  <si>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</si>
  <si>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</si>
  <si>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</si>
  <si>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</si>
  <si>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</si>
  <si>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</si>
  <si>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</si>
  <si>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</si>
  <si>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</si>
  <si>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</si>
  <si>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</si>
  <si>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</si>
  <si>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</si>
  <si>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</si>
  <si>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</si>
  <si>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</si>
  <si>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</si>
  <si>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</si>
  <si>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</si>
  <si>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</si>
  <si>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</si>
  <si>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</si>
  <si>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</si>
  <si>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Otros</t>
  </si>
  <si>
    <t>Imprevistos</t>
  </si>
  <si>
    <t>(*): Este valor representa el valor mìnimo de venta del producto</t>
  </si>
  <si>
    <t xml:space="preserve"> </t>
  </si>
  <si>
    <t>BOVINO LECHE</t>
  </si>
  <si>
    <t>Holstein-Jersey_ON</t>
  </si>
  <si>
    <t>ml</t>
  </si>
  <si>
    <t>Dosis 2 ml</t>
  </si>
  <si>
    <t>Fardos</t>
  </si>
  <si>
    <t>Sacos 25 Kilos</t>
  </si>
  <si>
    <t>c/u</t>
  </si>
  <si>
    <t>UNIDADES</t>
  </si>
  <si>
    <t>2</t>
  </si>
  <si>
    <t>1500</t>
  </si>
  <si>
    <t>70</t>
  </si>
  <si>
    <t>COSTOS DIRECTOS DE PRODUCCIÓN POR PLANTEL 10 VACAS (INCLUYE IVA)</t>
  </si>
  <si>
    <t>COSTO TOTAL/plantel</t>
  </si>
  <si>
    <t>PRECIO ESPERADO ($/lts)</t>
  </si>
  <si>
    <t>ANUAL</t>
  </si>
  <si>
    <t>LOCAL</t>
  </si>
  <si>
    <t>SEQUIA</t>
  </si>
  <si>
    <t>MEDIO</t>
  </si>
  <si>
    <t>MAULE</t>
  </si>
  <si>
    <t>MONITOREO SANIDAD DEL REBAÑO</t>
  </si>
  <si>
    <t>ALIMENTACIÓN</t>
  </si>
  <si>
    <t>ORDEÑA</t>
  </si>
  <si>
    <t>DESPARASITACIÓN</t>
  </si>
  <si>
    <t>VACUNACIÓN</t>
  </si>
  <si>
    <t>MUESTREO LECHE</t>
  </si>
  <si>
    <t>DESTETE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</si>
  <si>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</si>
  <si>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</si>
  <si>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</si>
  <si>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</si>
  <si>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</si>
  <si>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</si>
  <si>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TODO EL AÑO</t>
  </si>
  <si>
    <t>Subtotal Costo Insumos</t>
  </si>
  <si>
    <t>N/A</t>
  </si>
  <si>
    <t>MANTENCION DE PRADERAS</t>
  </si>
  <si>
    <t xml:space="preserve">UN </t>
  </si>
  <si>
    <t>ANTIPARASITARIO INYECTABLE GI, PULMONARES, EXTERNOS</t>
  </si>
  <si>
    <t>ANTIPARASITARIO INYECTABLE FASCIOLA</t>
  </si>
  <si>
    <t>VACUNAS</t>
  </si>
  <si>
    <t>ALIMENTACIÓN CON HENO</t>
  </si>
  <si>
    <t>ALIMENTO CONCENTRADO Y OTROS</t>
  </si>
  <si>
    <t>MEDICAMENTOS EMERGENCIAS</t>
  </si>
  <si>
    <t>INSEMINACIÓN ARTIFICIAL</t>
  </si>
  <si>
    <t>ARETES</t>
  </si>
  <si>
    <t>ACEITE MÁQUINA ORDEÑADORA</t>
  </si>
  <si>
    <t>DETERGENTES</t>
  </si>
  <si>
    <t>MARZO -  SEPTIEMBRE</t>
  </si>
  <si>
    <t>ABRIL -  AGOSTO</t>
  </si>
  <si>
    <t>AÑO</t>
  </si>
  <si>
    <t>INSEMNIZACION ARTIFICIAL</t>
  </si>
  <si>
    <t>Maquinaria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</si>
  <si>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</si>
  <si>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</si>
  <si>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$/plantel</t>
  </si>
  <si>
    <t>Rendimiento  (lts/plantel)</t>
  </si>
  <si>
    <t>Costo unitario ($/lts) (*)</t>
  </si>
  <si>
    <t>ESCENARIOS COSTO UNITARIO  ($/lts)</t>
  </si>
  <si>
    <t>RENDIMIENTO (Lts/PLANTEL)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</si>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</sst>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6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 applyFont="1" applyAlignmen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8" xfId="0" applyFont="1" applyFill="1" applyBorder="1" applyAlignment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 applyAlignment="1"/>
    <xf numFmtId="0" fontId="10" fillId="2" borderId="11" xfId="0" applyFont="1" applyFill="1" applyBorder="1" applyAlignment="1"/>
    <xf numFmtId="0" fontId="10" fillId="8" borderId="2" xfId="0" applyFont="1" applyFill="1" applyBorder="1" applyAlignment="1"/>
    <xf numFmtId="0" fontId="10" fillId="6" borderId="1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 wrapText="1"/>
    </xf>
    <xf numFmtId="165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4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4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4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9" borderId="2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5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8"/>
    </row>
    <row r="9" spans="1:7" ht="12" customHeight="1" x14ac:dyDescent="0.25">
      <c r="A9" s="10"/>
      <c r="B9" s="29" t="s">
        <v>0</v>
      </c>
      <c r="C9" s="110" t="s">
        <v>51</v>
      </c>
      <c r="D9" s="12"/>
      <c r="E9" s="112" t="s">
        <v>109</v>
      </c>
      <c r="F9" s="113"/>
      <c r="G9" s="30">
        <v>54750</v>
      </c>
    </row>
    <row r="10" spans="1:7" ht="18" customHeight="1" x14ac:dyDescent="0.25">
      <c r="A10" s="10"/>
      <c r="B10" s="15" t="s">
        <v>1</v>
      </c>
      <c r="C10" s="31" t="s">
        <v>52</v>
      </c>
      <c r="D10" s="12"/>
      <c r="E10" s="114" t="s">
        <v>2</v>
      </c>
      <c r="F10" s="115"/>
      <c r="G10" s="32" t="s">
        <v>65</v>
      </c>
    </row>
    <row r="11" spans="1:7" ht="18" customHeight="1" x14ac:dyDescent="0.25">
      <c r="A11" s="10"/>
      <c r="B11" s="15" t="s">
        <v>3</v>
      </c>
      <c r="C11" s="27" t="s">
        <v>68</v>
      </c>
      <c r="D11" s="12"/>
      <c r="E11" s="114" t="s">
        <v>64</v>
      </c>
      <c r="F11" s="115"/>
      <c r="G11" s="33">
        <v>400</v>
      </c>
    </row>
    <row r="12" spans="1:7" ht="15.75" customHeight="1" x14ac:dyDescent="0.25">
      <c r="A12" s="10"/>
      <c r="B12" s="15" t="s">
        <v>4</v>
      </c>
      <c r="C12" s="31" t="s">
        <v>69</v>
      </c>
      <c r="D12" s="12"/>
      <c r="E12" s="16" t="s">
        <v>5</v>
      </c>
      <c r="F12" s="17"/>
      <c r="G12" s="34">
        <f>G9*G11</f>
        <v>21900000</v>
      </c>
    </row>
    <row r="13" spans="1:7" ht="11.25" customHeight="1" x14ac:dyDescent="0.25">
      <c r="A13" s="10"/>
      <c r="B13" s="15" t="s">
        <v>6</v>
      </c>
      <c r="C13" s="123" t="s">
        <v>111</v>
      </c>
      <c r="D13" s="12"/>
      <c r="E13" s="114" t="s">
        <v>7</v>
      </c>
      <c r="F13" s="115"/>
      <c r="G13" s="27" t="s">
        <v>66</v>
      </c>
    </row>
    <row r="14" spans="1:7" ht="13.5" customHeight="1" x14ac:dyDescent="0.25">
      <c r="A14" s="10"/>
      <c r="B14" s="15" t="s">
        <v>8</v>
      </c>
      <c r="C14" s="123" t="s">
        <v>112</v>
      </c>
      <c r="D14" s="12"/>
      <c r="E14" s="114" t="s">
        <v>9</v>
      </c>
      <c r="F14" s="115"/>
      <c r="G14" s="35" t="s">
        <v>65</v>
      </c>
    </row>
    <row r="15" spans="1:7" ht="20.25" customHeight="1" x14ac:dyDescent="0.25">
      <c r="A15" s="10"/>
      <c r="B15" s="15" t="s">
        <v>10</v>
      </c>
      <c r="C15" s="111" t="s">
        <v>110</v>
      </c>
      <c r="D15" s="12"/>
      <c r="E15" s="116" t="s">
        <v>11</v>
      </c>
      <c r="F15" s="117"/>
      <c r="G15" s="36" t="s">
        <v>67</v>
      </c>
    </row>
    <row r="16" spans="1:7" ht="12" customHeight="1" x14ac:dyDescent="0.25">
      <c r="A16" s="10"/>
      <c r="B16" s="37"/>
      <c r="C16" s="38"/>
      <c r="D16" s="12"/>
      <c r="E16" s="12"/>
      <c r="F16" s="12"/>
      <c r="G16" s="39"/>
    </row>
    <row r="17" spans="1:7" ht="12" customHeight="1" x14ac:dyDescent="0.25">
      <c r="A17" s="10"/>
      <c r="B17" s="118" t="s">
        <v>62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2"/>
      <c r="C18" s="40"/>
      <c r="D18" s="40"/>
      <c r="E18" s="40"/>
      <c r="F18" s="12"/>
      <c r="G18" s="28"/>
    </row>
    <row r="19" spans="1:7" ht="12" customHeight="1" x14ac:dyDescent="0.25">
      <c r="A19" s="10"/>
      <c r="B19" s="41" t="s">
        <v>12</v>
      </c>
      <c r="C19" s="42"/>
      <c r="D19" s="42"/>
      <c r="E19" s="42"/>
      <c r="F19" s="42"/>
      <c r="G19" s="43"/>
    </row>
    <row r="20" spans="1:7" ht="24" customHeight="1" x14ac:dyDescent="0.25">
      <c r="A20" s="10"/>
      <c r="B20" s="44" t="s">
        <v>13</v>
      </c>
      <c r="C20" s="45" t="s">
        <v>14</v>
      </c>
      <c r="D20" s="45" t="s">
        <v>15</v>
      </c>
      <c r="E20" s="45" t="s">
        <v>16</v>
      </c>
      <c r="F20" s="45" t="s">
        <v>17</v>
      </c>
      <c r="G20" s="45" t="s">
        <v>18</v>
      </c>
    </row>
    <row r="21" spans="1:7" ht="12" customHeight="1" x14ac:dyDescent="0.25">
      <c r="A21" s="10"/>
      <c r="B21" s="19" t="s">
        <v>70</v>
      </c>
      <c r="C21" s="21" t="s">
        <v>19</v>
      </c>
      <c r="D21" s="21">
        <v>5</v>
      </c>
      <c r="E21" s="21" t="s">
        <v>83</v>
      </c>
      <c r="F21" s="52">
        <v>30000</v>
      </c>
      <c r="G21" s="22">
        <f>D21*F21</f>
        <v>150000</v>
      </c>
    </row>
    <row r="22" spans="1:7" ht="12" customHeight="1" x14ac:dyDescent="0.25">
      <c r="A22" s="10"/>
      <c r="B22" s="19" t="s">
        <v>71</v>
      </c>
      <c r="C22" s="21" t="s">
        <v>19</v>
      </c>
      <c r="D22" s="21" t="s">
        <v>61</v>
      </c>
      <c r="E22" s="21" t="s">
        <v>83</v>
      </c>
      <c r="F22" s="52">
        <v>30000</v>
      </c>
      <c r="G22" s="22">
        <f t="shared" ref="G22:G33" si="0">D22*F22</f>
        <v>2100000</v>
      </c>
    </row>
    <row r="23" spans="1:7" ht="12" customHeight="1" x14ac:dyDescent="0.25">
      <c r="A23" s="10"/>
      <c r="B23" s="19" t="s">
        <v>72</v>
      </c>
      <c r="C23" s="21" t="s">
        <v>19</v>
      </c>
      <c r="D23" s="21" t="s">
        <v>61</v>
      </c>
      <c r="E23" s="21" t="s">
        <v>83</v>
      </c>
      <c r="F23" s="52">
        <v>30000</v>
      </c>
      <c r="G23" s="22">
        <f t="shared" si="0"/>
        <v>2100000</v>
      </c>
    </row>
    <row r="24" spans="1:7" ht="12" customHeight="1" x14ac:dyDescent="0.25">
      <c r="A24" s="10"/>
      <c r="B24" s="20" t="s">
        <v>73</v>
      </c>
      <c r="C24" s="21" t="s">
        <v>19</v>
      </c>
      <c r="D24" s="21">
        <v>2</v>
      </c>
      <c r="E24" s="21" t="s">
        <v>83</v>
      </c>
      <c r="F24" s="52">
        <v>30000</v>
      </c>
      <c r="G24" s="23">
        <f t="shared" si="0"/>
        <v>60000</v>
      </c>
    </row>
    <row r="25" spans="1:7" ht="12" customHeight="1" x14ac:dyDescent="0.25">
      <c r="A25" s="10"/>
      <c r="B25" s="20" t="s">
        <v>74</v>
      </c>
      <c r="C25" s="21" t="s">
        <v>19</v>
      </c>
      <c r="D25" s="21">
        <v>2</v>
      </c>
      <c r="E25" s="21" t="s">
        <v>83</v>
      </c>
      <c r="F25" s="52">
        <v>30000</v>
      </c>
      <c r="G25" s="23">
        <f t="shared" si="0"/>
        <v>60000</v>
      </c>
    </row>
    <row r="26" spans="1:7" ht="12" customHeight="1" x14ac:dyDescent="0.25">
      <c r="A26" s="10"/>
      <c r="B26" s="19" t="s">
        <v>75</v>
      </c>
      <c r="C26" s="21" t="s">
        <v>19</v>
      </c>
      <c r="D26" s="21">
        <v>0.5</v>
      </c>
      <c r="E26" s="21" t="s">
        <v>83</v>
      </c>
      <c r="F26" s="52">
        <v>30000</v>
      </c>
      <c r="G26" s="22">
        <f t="shared" si="0"/>
        <v>15000</v>
      </c>
    </row>
    <row r="27" spans="1:7" ht="12" customHeight="1" x14ac:dyDescent="0.25">
      <c r="A27" s="10"/>
      <c r="B27" s="19" t="s">
        <v>76</v>
      </c>
      <c r="C27" s="21" t="s">
        <v>19</v>
      </c>
      <c r="D27" s="21" t="s">
        <v>59</v>
      </c>
      <c r="E27" s="21" t="s">
        <v>83</v>
      </c>
      <c r="F27" s="52">
        <v>30000</v>
      </c>
      <c r="G27" s="22">
        <f t="shared" si="0"/>
        <v>60000</v>
      </c>
    </row>
    <row r="28" spans="1:7" ht="12" customHeight="1" x14ac:dyDescent="0.25">
      <c r="A28" s="10"/>
      <c r="B28" s="19" t="s">
        <v>77</v>
      </c>
      <c r="C28" s="21" t="s">
        <v>19</v>
      </c>
      <c r="D28" s="21">
        <v>3</v>
      </c>
      <c r="E28" s="21" t="s">
        <v>83</v>
      </c>
      <c r="F28" s="52">
        <v>30000</v>
      </c>
      <c r="G28" s="22">
        <f t="shared" si="0"/>
        <v>90000</v>
      </c>
    </row>
    <row r="29" spans="1:7" ht="12" customHeight="1" x14ac:dyDescent="0.25">
      <c r="A29" s="10"/>
      <c r="B29" s="19" t="s">
        <v>78</v>
      </c>
      <c r="C29" s="21" t="s">
        <v>19</v>
      </c>
      <c r="D29" s="21">
        <v>2</v>
      </c>
      <c r="E29" s="21" t="s">
        <v>83</v>
      </c>
      <c r="F29" s="52">
        <v>30000</v>
      </c>
      <c r="G29" s="22">
        <f t="shared" si="0"/>
        <v>60000</v>
      </c>
    </row>
    <row r="30" spans="1:7" ht="12" customHeight="1" x14ac:dyDescent="0.25">
      <c r="A30" s="10"/>
      <c r="B30" s="20" t="s">
        <v>79</v>
      </c>
      <c r="C30" s="21" t="s">
        <v>19</v>
      </c>
      <c r="D30" s="21">
        <v>6</v>
      </c>
      <c r="E30" s="21" t="s">
        <v>83</v>
      </c>
      <c r="F30" s="52">
        <v>30000</v>
      </c>
      <c r="G30" s="23">
        <f t="shared" si="0"/>
        <v>180000</v>
      </c>
    </row>
    <row r="31" spans="1:7" ht="12" customHeight="1" x14ac:dyDescent="0.25">
      <c r="A31" s="10"/>
      <c r="B31" s="20" t="s">
        <v>80</v>
      </c>
      <c r="C31" s="21" t="s">
        <v>19</v>
      </c>
      <c r="D31" s="21">
        <v>2</v>
      </c>
      <c r="E31" s="21" t="s">
        <v>83</v>
      </c>
      <c r="F31" s="52">
        <v>30000</v>
      </c>
      <c r="G31" s="22">
        <f t="shared" si="0"/>
        <v>60000</v>
      </c>
    </row>
    <row r="32" spans="1:7" ht="12" customHeight="1" x14ac:dyDescent="0.25">
      <c r="A32" s="10"/>
      <c r="B32" s="19" t="s">
        <v>81</v>
      </c>
      <c r="C32" s="21" t="s">
        <v>19</v>
      </c>
      <c r="D32" s="21">
        <v>20</v>
      </c>
      <c r="E32" s="21" t="s">
        <v>83</v>
      </c>
      <c r="F32" s="52">
        <v>30000</v>
      </c>
      <c r="G32" s="22">
        <f t="shared" si="0"/>
        <v>600000</v>
      </c>
    </row>
    <row r="33" spans="1:255" ht="12" customHeight="1" x14ac:dyDescent="0.25">
      <c r="A33" s="10"/>
      <c r="B33" s="19" t="s">
        <v>82</v>
      </c>
      <c r="C33" s="21" t="s">
        <v>19</v>
      </c>
      <c r="D33" s="21">
        <v>5</v>
      </c>
      <c r="E33" s="21" t="s">
        <v>83</v>
      </c>
      <c r="F33" s="52">
        <v>30000</v>
      </c>
      <c r="G33" s="22">
        <f t="shared" si="0"/>
        <v>150000</v>
      </c>
    </row>
    <row r="34" spans="1:255" ht="12.75" customHeight="1" x14ac:dyDescent="0.25">
      <c r="A34" s="10"/>
      <c r="B34" s="51" t="s">
        <v>20</v>
      </c>
      <c r="C34" s="24"/>
      <c r="D34" s="24"/>
      <c r="E34" s="24"/>
      <c r="F34" s="25"/>
      <c r="G34" s="26">
        <f>SUM(G21:G33)</f>
        <v>5685000</v>
      </c>
    </row>
    <row r="35" spans="1:255" ht="12" customHeight="1" x14ac:dyDescent="0.25">
      <c r="A35" s="10"/>
      <c r="B35" s="12"/>
      <c r="C35" s="12"/>
      <c r="D35" s="12"/>
      <c r="E35" s="12"/>
      <c r="F35" s="46"/>
      <c r="G35" s="47"/>
    </row>
    <row r="36" spans="1:255" ht="12" customHeight="1" x14ac:dyDescent="0.25">
      <c r="A36" s="10"/>
      <c r="B36" s="41" t="s">
        <v>21</v>
      </c>
      <c r="C36" s="48"/>
      <c r="D36" s="48"/>
      <c r="E36" s="48"/>
      <c r="F36" s="42"/>
      <c r="G36" s="43"/>
    </row>
    <row r="37" spans="1:255" ht="24" customHeight="1" x14ac:dyDescent="0.25">
      <c r="A37" s="10"/>
      <c r="B37" s="53" t="s">
        <v>13</v>
      </c>
      <c r="C37" s="45" t="s">
        <v>14</v>
      </c>
      <c r="D37" s="45" t="s">
        <v>15</v>
      </c>
      <c r="E37" s="53" t="s">
        <v>50</v>
      </c>
      <c r="F37" s="45" t="s">
        <v>17</v>
      </c>
      <c r="G37" s="53" t="s">
        <v>18</v>
      </c>
    </row>
    <row r="38" spans="1:255" ht="12" customHeight="1" x14ac:dyDescent="0.25">
      <c r="A38" s="10"/>
      <c r="B38" s="54" t="s">
        <v>85</v>
      </c>
      <c r="C38" s="55" t="s">
        <v>50</v>
      </c>
      <c r="D38" s="55" t="s">
        <v>50</v>
      </c>
      <c r="E38" s="55" t="s">
        <v>50</v>
      </c>
      <c r="F38" s="56" t="s">
        <v>50</v>
      </c>
      <c r="G38" s="9"/>
    </row>
    <row r="39" spans="1:255" ht="12" customHeight="1" x14ac:dyDescent="0.25">
      <c r="A39" s="10"/>
      <c r="B39" s="51" t="s">
        <v>22</v>
      </c>
      <c r="C39" s="24"/>
      <c r="D39" s="24"/>
      <c r="E39" s="24"/>
      <c r="F39" s="25"/>
      <c r="G39" s="57"/>
    </row>
    <row r="40" spans="1:255" ht="12" customHeight="1" x14ac:dyDescent="0.25">
      <c r="A40" s="10"/>
      <c r="B40" s="12"/>
      <c r="C40" s="12"/>
      <c r="D40" s="12"/>
      <c r="E40" s="12"/>
      <c r="F40" s="46"/>
      <c r="G40" s="47"/>
    </row>
    <row r="41" spans="1:255" ht="12" customHeight="1" x14ac:dyDescent="0.25">
      <c r="A41" s="10"/>
      <c r="B41" s="41" t="s">
        <v>23</v>
      </c>
      <c r="C41" s="48"/>
      <c r="D41" s="48"/>
      <c r="E41" s="48"/>
      <c r="F41" s="42"/>
      <c r="G41" s="43"/>
    </row>
    <row r="42" spans="1:255" ht="24" customHeight="1" x14ac:dyDescent="0.25">
      <c r="A42" s="10"/>
      <c r="B42" s="53" t="s">
        <v>13</v>
      </c>
      <c r="C42" s="53" t="s">
        <v>14</v>
      </c>
      <c r="D42" s="53" t="s">
        <v>15</v>
      </c>
      <c r="E42" s="53" t="s">
        <v>16</v>
      </c>
      <c r="F42" s="45" t="s">
        <v>17</v>
      </c>
      <c r="G42" s="53" t="s">
        <v>18</v>
      </c>
    </row>
    <row r="43" spans="1:255" ht="12.75" customHeight="1" x14ac:dyDescent="0.25">
      <c r="A43" s="10"/>
      <c r="B43" s="18" t="s">
        <v>85</v>
      </c>
      <c r="C43" s="58"/>
      <c r="D43" s="59"/>
      <c r="E43" s="58"/>
      <c r="F43" s="22"/>
      <c r="G43" s="22"/>
    </row>
    <row r="44" spans="1:255" s="64" customFormat="1" ht="12.75" customHeight="1" x14ac:dyDescent="0.25">
      <c r="A44" s="60"/>
      <c r="B44" s="51" t="s">
        <v>24</v>
      </c>
      <c r="C44" s="61"/>
      <c r="D44" s="61"/>
      <c r="E44" s="61"/>
      <c r="F44" s="61"/>
      <c r="G44" s="26">
        <v>80000</v>
      </c>
      <c r="H44" s="62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63"/>
      <c r="IN44" s="63"/>
      <c r="IO44" s="63"/>
      <c r="IP44" s="63"/>
      <c r="IQ44" s="63"/>
      <c r="IR44" s="63"/>
      <c r="IS44" s="63"/>
      <c r="IT44" s="63"/>
      <c r="IU44" s="63"/>
    </row>
    <row r="45" spans="1:255" ht="12" customHeight="1" x14ac:dyDescent="0.25">
      <c r="A45" s="10"/>
      <c r="B45" s="12"/>
      <c r="C45" s="12"/>
      <c r="D45" s="12"/>
      <c r="E45" s="12"/>
      <c r="F45" s="46"/>
      <c r="G45" s="47"/>
    </row>
    <row r="46" spans="1:255" ht="12" customHeight="1" x14ac:dyDescent="0.25">
      <c r="A46" s="10"/>
      <c r="B46" s="41" t="s">
        <v>25</v>
      </c>
      <c r="C46" s="48"/>
      <c r="D46" s="48"/>
      <c r="E46" s="48"/>
      <c r="F46" s="42"/>
      <c r="G46" s="43"/>
    </row>
    <row r="47" spans="1:255" ht="24" customHeight="1" x14ac:dyDescent="0.25">
      <c r="A47" s="10"/>
      <c r="B47" s="45" t="s">
        <v>26</v>
      </c>
      <c r="C47" s="45" t="s">
        <v>27</v>
      </c>
      <c r="D47" s="45" t="s">
        <v>28</v>
      </c>
      <c r="E47" s="45" t="s">
        <v>16</v>
      </c>
      <c r="F47" s="45" t="s">
        <v>17</v>
      </c>
      <c r="G47" s="65" t="s">
        <v>18</v>
      </c>
      <c r="K47" s="2"/>
    </row>
    <row r="48" spans="1:255" ht="12.75" customHeight="1" x14ac:dyDescent="0.25">
      <c r="A48" s="10"/>
      <c r="B48" s="6" t="s">
        <v>86</v>
      </c>
      <c r="C48" s="3" t="s">
        <v>87</v>
      </c>
      <c r="D48" s="4">
        <v>5</v>
      </c>
      <c r="E48" s="3" t="s">
        <v>83</v>
      </c>
      <c r="F48" s="5">
        <v>350000</v>
      </c>
      <c r="G48" s="5">
        <f>F48*D48</f>
        <v>1750000</v>
      </c>
    </row>
    <row r="49" spans="1:9" ht="12.75" customHeight="1" x14ac:dyDescent="0.25">
      <c r="A49" s="10"/>
      <c r="B49" s="6" t="s">
        <v>88</v>
      </c>
      <c r="C49" s="8" t="s">
        <v>53</v>
      </c>
      <c r="D49" s="8">
        <f>12*10*2</f>
        <v>240</v>
      </c>
      <c r="E49" s="8" t="s">
        <v>98</v>
      </c>
      <c r="F49" s="8">
        <v>125</v>
      </c>
      <c r="G49" s="5">
        <f t="shared" ref="G49:G58" si="1">D49*F49</f>
        <v>30000</v>
      </c>
    </row>
    <row r="50" spans="1:9" ht="12.75" customHeight="1" x14ac:dyDescent="0.25">
      <c r="A50" s="10"/>
      <c r="B50" s="6" t="s">
        <v>89</v>
      </c>
      <c r="C50" s="8" t="s">
        <v>53</v>
      </c>
      <c r="D50" s="8">
        <f>20*10*2</f>
        <v>400</v>
      </c>
      <c r="E50" s="8" t="s">
        <v>98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90</v>
      </c>
      <c r="C51" s="8" t="s">
        <v>54</v>
      </c>
      <c r="D51" s="8">
        <v>20</v>
      </c>
      <c r="E51" s="8" t="s">
        <v>98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91</v>
      </c>
      <c r="C52" s="8" t="s">
        <v>55</v>
      </c>
      <c r="D52" s="8" t="s">
        <v>60</v>
      </c>
      <c r="E52" s="8" t="s">
        <v>99</v>
      </c>
      <c r="F52" s="8">
        <v>4500</v>
      </c>
      <c r="G52" s="5">
        <f t="shared" si="1"/>
        <v>6750000</v>
      </c>
    </row>
    <row r="53" spans="1:9" ht="12.75" customHeight="1" x14ac:dyDescent="0.25">
      <c r="A53" s="10"/>
      <c r="B53" s="6" t="s">
        <v>92</v>
      </c>
      <c r="C53" s="8" t="s">
        <v>56</v>
      </c>
      <c r="D53" s="8">
        <v>600</v>
      </c>
      <c r="E53" s="8" t="s">
        <v>100</v>
      </c>
      <c r="F53" s="8">
        <v>6500</v>
      </c>
      <c r="G53" s="5">
        <f t="shared" si="1"/>
        <v>3900000</v>
      </c>
    </row>
    <row r="54" spans="1:9" ht="12.75" customHeight="1" x14ac:dyDescent="0.25">
      <c r="A54" s="10"/>
      <c r="B54" s="6" t="s">
        <v>93</v>
      </c>
      <c r="C54" s="8" t="s">
        <v>57</v>
      </c>
      <c r="D54" s="8">
        <v>20</v>
      </c>
      <c r="E54" s="8" t="s">
        <v>100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94</v>
      </c>
      <c r="C55" s="8" t="s">
        <v>57</v>
      </c>
      <c r="D55" s="8">
        <v>15</v>
      </c>
      <c r="E55" s="8" t="s">
        <v>65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95</v>
      </c>
      <c r="C56" s="8" t="s">
        <v>58</v>
      </c>
      <c r="D56" s="8">
        <v>10</v>
      </c>
      <c r="E56" s="8" t="s">
        <v>65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96</v>
      </c>
      <c r="C57" s="8" t="s">
        <v>57</v>
      </c>
      <c r="D57" s="8">
        <v>1</v>
      </c>
      <c r="E57" s="8" t="s">
        <v>65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97</v>
      </c>
      <c r="C58" s="8" t="s">
        <v>57</v>
      </c>
      <c r="D58" s="8" t="s">
        <v>59</v>
      </c>
      <c r="E58" s="8" t="s">
        <v>65</v>
      </c>
      <c r="F58" s="8">
        <f>26250*1.2</f>
        <v>31500</v>
      </c>
      <c r="G58" s="5">
        <f t="shared" si="1"/>
        <v>63000</v>
      </c>
    </row>
    <row r="59" spans="1:9" ht="12" customHeight="1" x14ac:dyDescent="0.25">
      <c r="A59" s="10"/>
      <c r="B59" s="51" t="s">
        <v>84</v>
      </c>
      <c r="C59" s="61"/>
      <c r="D59" s="61"/>
      <c r="E59" s="61"/>
      <c r="F59" s="61"/>
      <c r="G59" s="26">
        <f>SUM(G49:G58)</f>
        <v>11274835</v>
      </c>
    </row>
    <row r="60" spans="1:9" ht="12" customHeight="1" x14ac:dyDescent="0.25">
      <c r="A60" s="10"/>
      <c r="B60" s="12"/>
      <c r="C60" s="12"/>
      <c r="D60" s="12"/>
      <c r="E60" s="13"/>
      <c r="F60" s="46"/>
      <c r="G60" s="66"/>
    </row>
    <row r="61" spans="1:9" ht="12" customHeight="1" x14ac:dyDescent="0.25">
      <c r="A61" s="10"/>
      <c r="B61" s="41" t="s">
        <v>29</v>
      </c>
      <c r="C61" s="48"/>
      <c r="D61" s="48"/>
      <c r="E61" s="48"/>
      <c r="F61" s="42"/>
      <c r="G61" s="43"/>
    </row>
    <row r="62" spans="1:9" ht="24" customHeight="1" x14ac:dyDescent="0.25">
      <c r="A62" s="10"/>
      <c r="B62" s="53" t="s">
        <v>30</v>
      </c>
      <c r="C62" s="45" t="s">
        <v>27</v>
      </c>
      <c r="D62" s="45" t="s">
        <v>28</v>
      </c>
      <c r="E62" s="53" t="s">
        <v>16</v>
      </c>
      <c r="F62" s="45" t="s">
        <v>17</v>
      </c>
      <c r="G62" s="53" t="s">
        <v>18</v>
      </c>
    </row>
    <row r="63" spans="1:9" ht="15.75" customHeight="1" x14ac:dyDescent="0.25">
      <c r="A63" s="10"/>
      <c r="B63" s="18" t="s">
        <v>101</v>
      </c>
      <c r="C63" s="21" t="s">
        <v>87</v>
      </c>
      <c r="D63" s="21">
        <v>20</v>
      </c>
      <c r="E63" s="21" t="s">
        <v>65</v>
      </c>
      <c r="F63" s="68">
        <v>15000</v>
      </c>
      <c r="G63" s="22">
        <f t="shared" ref="G63" si="2">D63*F63</f>
        <v>300000</v>
      </c>
    </row>
    <row r="64" spans="1:9" ht="13.5" customHeight="1" x14ac:dyDescent="0.25">
      <c r="A64" s="10"/>
      <c r="B64" s="51" t="s">
        <v>31</v>
      </c>
      <c r="C64" s="24"/>
      <c r="D64" s="24"/>
      <c r="E64" s="67"/>
      <c r="F64" s="25"/>
      <c r="G64" s="69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6"/>
      <c r="G65" s="47"/>
    </row>
    <row r="66" spans="1:7" ht="12" customHeight="1" x14ac:dyDescent="0.25">
      <c r="A66" s="10"/>
      <c r="B66" s="98" t="s">
        <v>32</v>
      </c>
      <c r="C66" s="99"/>
      <c r="D66" s="99"/>
      <c r="E66" s="99"/>
      <c r="F66" s="99"/>
      <c r="G66" s="100">
        <f>G34+G39+G44+G58+G59+G64</f>
        <v>17402835</v>
      </c>
    </row>
    <row r="67" spans="1:7" ht="12" customHeight="1" x14ac:dyDescent="0.25">
      <c r="A67" s="10"/>
      <c r="B67" s="101" t="s">
        <v>33</v>
      </c>
      <c r="C67" s="102"/>
      <c r="D67" s="102"/>
      <c r="E67" s="102"/>
      <c r="F67" s="102"/>
      <c r="G67" s="103">
        <f>G66*0.05</f>
        <v>870141.75</v>
      </c>
    </row>
    <row r="68" spans="1:7" ht="12" customHeight="1" x14ac:dyDescent="0.25">
      <c r="A68" s="10"/>
      <c r="B68" s="104" t="s">
        <v>34</v>
      </c>
      <c r="C68" s="105"/>
      <c r="D68" s="105"/>
      <c r="E68" s="105"/>
      <c r="F68" s="105"/>
      <c r="G68" s="106">
        <f>G67+G66</f>
        <v>18272976.75</v>
      </c>
    </row>
    <row r="69" spans="1:7" ht="12" customHeight="1" x14ac:dyDescent="0.25">
      <c r="A69" s="10"/>
      <c r="B69" s="101" t="s">
        <v>35</v>
      </c>
      <c r="C69" s="102"/>
      <c r="D69" s="102"/>
      <c r="E69" s="102"/>
      <c r="F69" s="102"/>
      <c r="G69" s="103">
        <f>G12</f>
        <v>21900000</v>
      </c>
    </row>
    <row r="70" spans="1:7" ht="12" customHeight="1" x14ac:dyDescent="0.25">
      <c r="A70" s="10"/>
      <c r="B70" s="107" t="s">
        <v>36</v>
      </c>
      <c r="C70" s="108"/>
      <c r="D70" s="108"/>
      <c r="E70" s="108"/>
      <c r="F70" s="108"/>
      <c r="G70" s="109">
        <f>G69-G68</f>
        <v>3627023.25</v>
      </c>
    </row>
    <row r="71" spans="1:7" ht="12" customHeight="1" x14ac:dyDescent="0.25">
      <c r="A71" s="10"/>
      <c r="B71" s="70" t="s">
        <v>103</v>
      </c>
      <c r="C71" s="71"/>
      <c r="D71" s="71"/>
      <c r="E71" s="71"/>
      <c r="F71" s="71"/>
      <c r="G71" s="49"/>
    </row>
    <row r="72" spans="1:7" ht="12.75" customHeight="1" thickBot="1" x14ac:dyDescent="0.3">
      <c r="A72" s="10"/>
      <c r="B72" s="72"/>
      <c r="C72" s="71"/>
      <c r="D72" s="71"/>
      <c r="E72" s="71"/>
      <c r="F72" s="71"/>
      <c r="G72" s="49"/>
    </row>
    <row r="73" spans="1:7" ht="12" customHeight="1" x14ac:dyDescent="0.25">
      <c r="A73" s="10"/>
      <c r="B73" s="73" t="s">
        <v>104</v>
      </c>
      <c r="C73" s="74"/>
      <c r="D73" s="74"/>
      <c r="E73" s="74"/>
      <c r="F73" s="75"/>
      <c r="G73" s="49"/>
    </row>
    <row r="74" spans="1:7" ht="12" customHeight="1" x14ac:dyDescent="0.25">
      <c r="A74" s="10"/>
      <c r="B74" s="76" t="s">
        <v>37</v>
      </c>
      <c r="C74" s="77"/>
      <c r="D74" s="77"/>
      <c r="E74" s="77"/>
      <c r="F74" s="78"/>
      <c r="G74" s="49"/>
    </row>
    <row r="75" spans="1:7" ht="12" customHeight="1" x14ac:dyDescent="0.25">
      <c r="A75" s="10"/>
      <c r="B75" s="76" t="s">
        <v>38</v>
      </c>
      <c r="C75" s="77"/>
      <c r="D75" s="77"/>
      <c r="E75" s="77"/>
      <c r="F75" s="78"/>
      <c r="G75" s="49"/>
    </row>
    <row r="76" spans="1:7" ht="12" customHeight="1" x14ac:dyDescent="0.25">
      <c r="A76" s="10"/>
      <c r="B76" s="76" t="s">
        <v>39</v>
      </c>
      <c r="C76" s="77"/>
      <c r="D76" s="77"/>
      <c r="E76" s="77"/>
      <c r="F76" s="78"/>
      <c r="G76" s="49"/>
    </row>
    <row r="77" spans="1:7" ht="12" customHeight="1" x14ac:dyDescent="0.25">
      <c r="A77" s="10"/>
      <c r="B77" s="76" t="s">
        <v>40</v>
      </c>
      <c r="C77" s="77"/>
      <c r="D77" s="77"/>
      <c r="E77" s="77"/>
      <c r="F77" s="78"/>
      <c r="G77" s="49"/>
    </row>
    <row r="78" spans="1:7" ht="12" customHeight="1" x14ac:dyDescent="0.25">
      <c r="A78" s="10"/>
      <c r="B78" s="76" t="s">
        <v>41</v>
      </c>
      <c r="C78" s="77"/>
      <c r="D78" s="77"/>
      <c r="E78" s="77"/>
      <c r="F78" s="78"/>
      <c r="G78" s="49"/>
    </row>
    <row r="79" spans="1:7" ht="12.75" customHeight="1" thickBot="1" x14ac:dyDescent="0.3">
      <c r="A79" s="10"/>
      <c r="B79" s="79" t="s">
        <v>42</v>
      </c>
      <c r="C79" s="80"/>
      <c r="D79" s="80"/>
      <c r="E79" s="80"/>
      <c r="F79" s="81"/>
      <c r="G79" s="49"/>
    </row>
    <row r="80" spans="1:7" ht="12.75" customHeight="1" x14ac:dyDescent="0.25">
      <c r="A80" s="10"/>
      <c r="B80" s="72"/>
      <c r="C80" s="77"/>
      <c r="D80" s="77"/>
      <c r="E80" s="77"/>
      <c r="F80" s="77"/>
      <c r="G80" s="49"/>
    </row>
    <row r="81" spans="1:7" ht="15" customHeight="1" x14ac:dyDescent="0.25">
      <c r="A81" s="10"/>
      <c r="B81" s="121" t="s">
        <v>43</v>
      </c>
      <c r="C81" s="122"/>
      <c r="D81" s="82"/>
      <c r="E81" s="83"/>
      <c r="F81" s="83"/>
      <c r="G81" s="49"/>
    </row>
    <row r="82" spans="1:7" ht="12" customHeight="1" x14ac:dyDescent="0.25">
      <c r="A82" s="10"/>
      <c r="B82" s="84" t="s">
        <v>30</v>
      </c>
      <c r="C82" s="85" t="s">
        <v>105</v>
      </c>
      <c r="D82" s="86" t="s">
        <v>44</v>
      </c>
      <c r="E82" s="83"/>
      <c r="F82" s="83"/>
      <c r="G82" s="49"/>
    </row>
    <row r="83" spans="1:7" ht="12" customHeight="1" x14ac:dyDescent="0.25">
      <c r="A83" s="10"/>
      <c r="B83" s="87" t="s">
        <v>45</v>
      </c>
      <c r="C83" s="88">
        <f>G34</f>
        <v>5685000</v>
      </c>
      <c r="D83" s="89">
        <f>(C83/C89)</f>
        <v>0.28311375127065036</v>
      </c>
      <c r="E83" s="83"/>
      <c r="F83" s="83"/>
      <c r="G83" s="49"/>
    </row>
    <row r="84" spans="1:7" ht="12" customHeight="1" x14ac:dyDescent="0.25">
      <c r="A84" s="10"/>
      <c r="B84" s="87" t="s">
        <v>46</v>
      </c>
      <c r="C84" s="88">
        <f>G39</f>
        <v>0</v>
      </c>
      <c r="D84" s="89">
        <v>0</v>
      </c>
      <c r="E84" s="83"/>
      <c r="F84" s="83"/>
      <c r="G84" s="49"/>
    </row>
    <row r="85" spans="1:7" ht="10.5" customHeight="1" x14ac:dyDescent="0.25">
      <c r="A85" s="10"/>
      <c r="B85" s="90" t="s">
        <v>102</v>
      </c>
      <c r="C85" s="88">
        <f>G44</f>
        <v>80000</v>
      </c>
      <c r="D85" s="89">
        <f>(C85/C89)</f>
        <v>3.9840105719704541E-3</v>
      </c>
      <c r="E85" s="83"/>
      <c r="F85" s="83"/>
      <c r="G85" s="49"/>
    </row>
    <row r="86" spans="1:7" ht="12" customHeight="1" x14ac:dyDescent="0.25">
      <c r="A86" s="10"/>
      <c r="B86" s="87" t="s">
        <v>26</v>
      </c>
      <c r="C86" s="88">
        <f>G59</f>
        <v>11274835</v>
      </c>
      <c r="D86" s="89">
        <f>(C86/C89)</f>
        <v>0.56148827296528114</v>
      </c>
      <c r="E86" s="83"/>
      <c r="F86" s="83"/>
      <c r="G86" s="49"/>
    </row>
    <row r="87" spans="1:7" ht="12" customHeight="1" x14ac:dyDescent="0.25">
      <c r="A87" s="10"/>
      <c r="B87" s="87" t="s">
        <v>47</v>
      </c>
      <c r="C87" s="91">
        <f>G64</f>
        <v>300000</v>
      </c>
      <c r="D87" s="89">
        <f>(C87/C89)</f>
        <v>1.4940039644889202E-2</v>
      </c>
      <c r="E87" s="92"/>
      <c r="F87" s="92"/>
      <c r="G87" s="49"/>
    </row>
    <row r="88" spans="1:7" ht="12" customHeight="1" x14ac:dyDescent="0.25">
      <c r="A88" s="10"/>
      <c r="B88" s="87" t="s">
        <v>48</v>
      </c>
      <c r="C88" s="91">
        <f>G67</f>
        <v>870141.75</v>
      </c>
      <c r="D88" s="89">
        <f>(C88/C89)</f>
        <v>4.3333174138910892E-2</v>
      </c>
      <c r="E88" s="92"/>
      <c r="F88" s="92"/>
      <c r="G88" s="49"/>
    </row>
    <row r="89" spans="1:7" ht="12.75" customHeight="1" x14ac:dyDescent="0.25">
      <c r="A89" s="10"/>
      <c r="B89" s="84" t="s">
        <v>63</v>
      </c>
      <c r="C89" s="93">
        <v>20080268</v>
      </c>
      <c r="D89" s="94">
        <f>SUM(D83:D88)</f>
        <v>0.90685924859170208</v>
      </c>
      <c r="E89" s="92"/>
      <c r="F89" s="92"/>
      <c r="G89" s="49"/>
    </row>
    <row r="90" spans="1:7" ht="12" customHeight="1" x14ac:dyDescent="0.25">
      <c r="A90" s="10"/>
      <c r="B90" s="72"/>
      <c r="C90" s="71"/>
      <c r="D90" s="71"/>
      <c r="E90" s="71"/>
      <c r="F90" s="71"/>
      <c r="G90" s="49"/>
    </row>
    <row r="91" spans="1:7" ht="12.75" customHeight="1" x14ac:dyDescent="0.25">
      <c r="A91" s="10"/>
      <c r="B91" s="95"/>
      <c r="C91" s="71"/>
      <c r="D91" s="71"/>
      <c r="E91" s="71"/>
      <c r="F91" s="71"/>
      <c r="G91" s="49"/>
    </row>
    <row r="92" spans="1:7" ht="12" customHeight="1" x14ac:dyDescent="0.25">
      <c r="A92" s="10"/>
      <c r="B92" s="120" t="s">
        <v>108</v>
      </c>
      <c r="C92" s="120"/>
      <c r="D92" s="120"/>
      <c r="E92" s="120"/>
      <c r="F92" s="92"/>
      <c r="G92" s="49"/>
    </row>
    <row r="93" spans="1:7" ht="12" customHeight="1" x14ac:dyDescent="0.25">
      <c r="A93" s="10"/>
      <c r="B93" s="84" t="s">
        <v>106</v>
      </c>
      <c r="C93" s="97">
        <v>50000</v>
      </c>
      <c r="D93" s="97">
        <f>G9</f>
        <v>54750</v>
      </c>
      <c r="E93" s="97">
        <v>60000</v>
      </c>
      <c r="F93" s="96"/>
      <c r="G93" s="50"/>
    </row>
    <row r="94" spans="1:7" ht="12.75" customHeight="1" x14ac:dyDescent="0.25">
      <c r="A94" s="10"/>
      <c r="B94" s="84" t="s">
        <v>107</v>
      </c>
      <c r="C94" s="93">
        <f>(G68/C93)</f>
        <v>365.45953500000002</v>
      </c>
      <c r="D94" s="93">
        <f>(20080268/D93)</f>
        <v>366.76288584474884</v>
      </c>
      <c r="E94" s="93">
        <f>(G68/E93)</f>
        <v>304.54961250000002</v>
      </c>
      <c r="F94" s="96"/>
      <c r="G94" s="50"/>
    </row>
    <row r="95" spans="1:7" ht="15.6" customHeight="1" x14ac:dyDescent="0.25">
      <c r="A95" s="10"/>
      <c r="B95" s="70" t="s">
        <v>49</v>
      </c>
      <c r="C95" s="77"/>
      <c r="D95" s="77"/>
      <c r="E95" s="77"/>
      <c r="F95" s="77"/>
      <c r="G95" s="28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2022-03-03T15:00:23Z</cp:lastPrinted>
  <dcterms:created xsi:type="dcterms:W3CDTF">2020-11-27T12:49:26Z</dcterms:created>
  <dcterms:modified xsi:type="dcterms:W3CDTF">2022-07-26T15:18:20Z</dcterms:modified>
</cp:coreProperties>
</file>