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Petorca/"/>
    </mc:Choice>
  </mc:AlternateContent>
  <xr:revisionPtr revIDLastSave="2" documentId="11_DD8D6355DED7E6D852FE6DF33F20F4B35370EA11" xr6:coauthVersionLast="47" xr6:coauthVersionMax="47" xr10:uidLastSave="{853EDF54-FD61-47CB-89B8-FECB650BE686}"/>
  <bookViews>
    <workbookView xWindow="-120" yWindow="-120" windowWidth="20730" windowHeight="11040" activeTab="1" xr2:uid="{00000000-000D-0000-FFFF-FFFF00000000}"/>
  </bookViews>
  <sheets>
    <sheet name="Bovino carne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2" l="1"/>
  <c r="F43" i="2"/>
  <c r="F44" i="2"/>
  <c r="G44" i="2" s="1"/>
  <c r="F45" i="2"/>
  <c r="F46" i="2"/>
  <c r="F47" i="2"/>
  <c r="F48" i="2"/>
  <c r="G48" i="2" s="1"/>
  <c r="F49" i="2"/>
  <c r="F41" i="2"/>
  <c r="C80" i="2"/>
  <c r="D77" i="2" s="1"/>
  <c r="D79" i="2"/>
  <c r="D76" i="2"/>
  <c r="D74" i="2"/>
  <c r="G55" i="2"/>
  <c r="G49" i="2"/>
  <c r="G46" i="2"/>
  <c r="G43" i="2"/>
  <c r="G42" i="2"/>
  <c r="G41" i="2"/>
  <c r="G36" i="2"/>
  <c r="G25" i="2"/>
  <c r="G24" i="2"/>
  <c r="G23" i="2"/>
  <c r="G22" i="2"/>
  <c r="G21" i="2"/>
  <c r="G12" i="2"/>
  <c r="G60" i="2" s="1"/>
  <c r="G49" i="1"/>
  <c r="G44" i="1"/>
  <c r="G25" i="1"/>
  <c r="G24" i="1"/>
  <c r="D80" i="2" l="1"/>
  <c r="D78" i="2"/>
  <c r="G50" i="2"/>
  <c r="G26" i="2"/>
  <c r="G57" i="2" s="1"/>
  <c r="G58" i="2" s="1"/>
  <c r="G59" i="2" s="1"/>
  <c r="G61" i="2" s="1"/>
  <c r="C80" i="1"/>
  <c r="D74" i="1" s="1"/>
  <c r="G55" i="1"/>
  <c r="G48" i="1"/>
  <c r="G46" i="1"/>
  <c r="G43" i="1"/>
  <c r="G42" i="1"/>
  <c r="G41" i="1"/>
  <c r="G36" i="1"/>
  <c r="G23" i="1"/>
  <c r="G22" i="1"/>
  <c r="G21" i="1"/>
  <c r="G12" i="1"/>
  <c r="G60" i="1" s="1"/>
  <c r="C85" i="2" l="1"/>
  <c r="D85" i="2"/>
  <c r="E85" i="2"/>
  <c r="G50" i="1"/>
  <c r="G26" i="1"/>
  <c r="D78" i="1"/>
  <c r="D79" i="1"/>
  <c r="D77" i="1"/>
  <c r="D76" i="1"/>
  <c r="G57" i="1" l="1"/>
  <c r="G58" i="1" s="1"/>
  <c r="G59" i="1" s="1"/>
  <c r="C85" i="1" s="1"/>
  <c r="D80" i="1"/>
  <c r="E85" i="1" l="1"/>
  <c r="G61" i="1"/>
  <c r="D85" i="1"/>
</calcChain>
</file>

<file path=xl/sharedStrings.xml><?xml version="1.0" encoding="utf-8"?>
<sst xmlns="http://schemas.openxmlformats.org/spreadsheetml/2006/main" count="266" uniqueCount="100">
  <si>
    <t>RUBRO O CULTIVO</t>
  </si>
  <si>
    <t>BOVINO CARNE</t>
  </si>
  <si>
    <t>RENDIMIENTO (kG/año/10 bovinos)</t>
  </si>
  <si>
    <t>VARIEDAD</t>
  </si>
  <si>
    <t>CRIOLLA</t>
  </si>
  <si>
    <t>FECHA ESTIMADA  PRECIO VENTA</t>
  </si>
  <si>
    <t>ANUAL</t>
  </si>
  <si>
    <t>NIVEL TECNOLÓGICO</t>
  </si>
  <si>
    <t>BAJO</t>
  </si>
  <si>
    <t>PRECIO ESPERADO ($/qqm)</t>
  </si>
  <si>
    <t>REGIÓN</t>
  </si>
  <si>
    <t>VALPARAÍSO</t>
  </si>
  <si>
    <t>INGRESO ESPERADO, con IVA ($)</t>
  </si>
  <si>
    <t>AGENCIA DE ÁREA</t>
  </si>
  <si>
    <t>PETORCA</t>
  </si>
  <si>
    <t>DESTINO PRODUCCION</t>
  </si>
  <si>
    <t>INTERMEDIARIO</t>
  </si>
  <si>
    <t>COMUNA/LOCALIDAD</t>
  </si>
  <si>
    <t>FECHA DE VENTA</t>
  </si>
  <si>
    <t>Mar-sep-Dic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</si>
  <si>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</si>
  <si>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</si>
  <si>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</si>
  <si>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</si>
  <si>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</si>
  <si>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</si>
  <si>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</si>
  <si>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</si>
  <si>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</si>
  <si>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</si>
  <si>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</si>
  <si>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Alimentación</t>
  </si>
  <si>
    <t>JH</t>
  </si>
  <si>
    <t>May-Julio</t>
  </si>
  <si>
    <t>Desparacitación/vacunación</t>
  </si>
  <si>
    <t>Mar y Nov</t>
  </si>
  <si>
    <t>Rodeo de ganado</t>
  </si>
  <si>
    <t>Ene-Dic</t>
  </si>
  <si>
    <t>Destete</t>
  </si>
  <si>
    <t>Febr- Mar</t>
  </si>
  <si>
    <t>Selección y desecho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</si>
  <si>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</si>
  <si>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</si>
  <si>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</si>
  <si>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</si>
  <si>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</si>
  <si>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</si>
  <si>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</si>
  <si>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</si>
  <si>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</si>
  <si>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</si>
  <si>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ANTIPARASITARIO</t>
  </si>
  <si>
    <t>Plocin</t>
  </si>
  <si>
    <t>Lt.</t>
  </si>
  <si>
    <t>Mar-Ago</t>
  </si>
  <si>
    <t>Cofelin</t>
  </si>
  <si>
    <t>Moskimic Forte</t>
  </si>
  <si>
    <t>Clostribac Gold</t>
  </si>
  <si>
    <t>50 dosis (5ml)</t>
  </si>
  <si>
    <t>VITAMINAS</t>
  </si>
  <si>
    <t>Vetervit ADE</t>
  </si>
  <si>
    <t>Frasco 100 ml</t>
  </si>
  <si>
    <t>Marz-Ago</t>
  </si>
  <si>
    <t>Fardos de pasto</t>
  </si>
  <si>
    <t>u</t>
  </si>
  <si>
    <t>Dic-Jul</t>
  </si>
  <si>
    <t>Alimentación con subproductos</t>
  </si>
  <si>
    <t>Kg</t>
  </si>
  <si>
    <t>May-Jul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</si>
  <si>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</si>
  <si>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</si>
  <si>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</si>
  <si>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</si>
  <si>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</si>
  <si>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</si>
  <si>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</si>
  <si>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</si>
  <si>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</si>
  <si>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</si>
  <si>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</si>
  <si>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</si>
  <si>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</si>
  <si>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</si>
  <si>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</si>
  <si>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</si>
  <si>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</si>
  <si>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</si>
  <si>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</si>
  <si>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</si>
  <si>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</si>
  <si>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</si>
  <si>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</si>
  <si>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</si>
  <si>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</si>
  <si>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</si>
  <si>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</si>
  <si>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</si>
  <si>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($/Kg) (*)</t>
  </si>
  <si>
    <t>(*): Este valor representa el valor mìnimo de venta del producto</t>
  </si>
  <si>
    <t>COSTOS DIRECTOS DE PRODUCCIÓN POR PLANTEL 10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</si>
</sst>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7BFEB8-A45E-4D59-8B58-8AE2C2B21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323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6"/>
  <sheetViews>
    <sheetView showGridLines="0" zoomScale="120" zoomScaleNormal="120" workbookViewId="0">
      <selection activeCell="C16" sqref="C16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2000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1800</v>
      </c>
    </row>
    <row r="12" spans="1:7" ht="11.2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3600000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44611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10</v>
      </c>
      <c r="E21" s="13" t="s">
        <v>33</v>
      </c>
      <c r="F21" s="19">
        <v>19000</v>
      </c>
      <c r="G21" s="19">
        <f>(D21*F21)</f>
        <v>190000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2</v>
      </c>
      <c r="E22" s="13" t="s">
        <v>35</v>
      </c>
      <c r="F22" s="19">
        <v>19000</v>
      </c>
      <c r="G22" s="19">
        <f>(D22*F22)</f>
        <v>38000</v>
      </c>
    </row>
    <row r="23" spans="1:7" ht="28.5" customHeight="1" x14ac:dyDescent="0.25">
      <c r="A23" s="26"/>
      <c r="B23" s="13" t="s">
        <v>36</v>
      </c>
      <c r="C23" s="34" t="s">
        <v>32</v>
      </c>
      <c r="D23" s="35">
        <v>18</v>
      </c>
      <c r="E23" s="13" t="s">
        <v>37</v>
      </c>
      <c r="F23" s="19">
        <v>19000</v>
      </c>
      <c r="G23" s="19">
        <f>(D23*F23)</f>
        <v>342000</v>
      </c>
    </row>
    <row r="24" spans="1:7" ht="28.5" customHeight="1" x14ac:dyDescent="0.25">
      <c r="A24" s="26"/>
      <c r="B24" s="13" t="s">
        <v>38</v>
      </c>
      <c r="C24" s="34" t="s">
        <v>32</v>
      </c>
      <c r="D24" s="35">
        <v>1</v>
      </c>
      <c r="E24" s="13" t="s">
        <v>39</v>
      </c>
      <c r="F24" s="19">
        <v>19000</v>
      </c>
      <c r="G24" s="19">
        <f>(D24*F24)</f>
        <v>19000</v>
      </c>
    </row>
    <row r="25" spans="1:7" ht="28.5" customHeight="1" x14ac:dyDescent="0.25">
      <c r="A25" s="26"/>
      <c r="B25" s="13" t="s">
        <v>40</v>
      </c>
      <c r="C25" s="34" t="s">
        <v>32</v>
      </c>
      <c r="D25" s="35">
        <v>2</v>
      </c>
      <c r="E25" s="13" t="s">
        <v>35</v>
      </c>
      <c r="F25" s="19">
        <v>19000</v>
      </c>
      <c r="G25" s="19">
        <f>(D25*F25)</f>
        <v>38000</v>
      </c>
    </row>
    <row r="26" spans="1:7" ht="12.75" customHeight="1" x14ac:dyDescent="0.25">
      <c r="A26" s="26"/>
      <c r="B26" s="36" t="s">
        <v>41</v>
      </c>
      <c r="C26" s="37"/>
      <c r="D26" s="37"/>
      <c r="E26" s="37"/>
      <c r="F26" s="38"/>
      <c r="G26" s="39">
        <f>SUM(G21:G25)</f>
        <v>627000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42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25</v>
      </c>
      <c r="C29" s="46" t="s">
        <v>26</v>
      </c>
      <c r="D29" s="46" t="s">
        <v>27</v>
      </c>
      <c r="E29" s="45" t="s">
        <v>28</v>
      </c>
      <c r="F29" s="46" t="s">
        <v>29</v>
      </c>
      <c r="G29" s="45" t="s">
        <v>30</v>
      </c>
    </row>
    <row r="30" spans="1:7" ht="12" customHeight="1" x14ac:dyDescent="0.25">
      <c r="A30" s="5"/>
      <c r="B30" s="47"/>
      <c r="C30" s="48" t="s">
        <v>43</v>
      </c>
      <c r="D30" s="48"/>
      <c r="E30" s="48"/>
      <c r="F30" s="47"/>
      <c r="G30" s="47"/>
    </row>
    <row r="31" spans="1:7" ht="12" customHeight="1" x14ac:dyDescent="0.25">
      <c r="A31" s="5"/>
      <c r="B31" s="49" t="s">
        <v>44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45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25</v>
      </c>
      <c r="C34" s="55" t="s">
        <v>26</v>
      </c>
      <c r="D34" s="55" t="s">
        <v>27</v>
      </c>
      <c r="E34" s="55" t="s">
        <v>28</v>
      </c>
      <c r="F34" s="56" t="s">
        <v>29</v>
      </c>
      <c r="G34" s="55" t="s">
        <v>30</v>
      </c>
    </row>
    <row r="35" spans="1:11" ht="12.75" customHeight="1" x14ac:dyDescent="0.25">
      <c r="A35" s="26"/>
      <c r="B35" s="13"/>
      <c r="C35" s="34"/>
      <c r="D35" s="35"/>
      <c r="E35" s="16"/>
      <c r="F35" s="19"/>
      <c r="G35" s="19"/>
    </row>
    <row r="36" spans="1:11" ht="12.75" customHeight="1" x14ac:dyDescent="0.25">
      <c r="A36" s="5"/>
      <c r="B36" s="57" t="s">
        <v>46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47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127" t="s">
        <v>48</v>
      </c>
      <c r="C39" s="127" t="s">
        <v>49</v>
      </c>
      <c r="D39" s="127" t="s">
        <v>50</v>
      </c>
      <c r="E39" s="127" t="s">
        <v>28</v>
      </c>
      <c r="F39" s="127" t="s">
        <v>29</v>
      </c>
      <c r="G39" s="127" t="s">
        <v>30</v>
      </c>
      <c r="K39" s="126"/>
    </row>
    <row r="40" spans="1:11" ht="12.75" customHeight="1" x14ac:dyDescent="0.25">
      <c r="A40" s="82"/>
      <c r="B40" s="132" t="s">
        <v>51</v>
      </c>
      <c r="C40" s="133"/>
      <c r="D40" s="133"/>
      <c r="E40" s="133"/>
      <c r="F40" s="133"/>
      <c r="G40" s="133"/>
      <c r="K40" s="126"/>
    </row>
    <row r="41" spans="1:11" ht="12.75" customHeight="1" x14ac:dyDescent="0.25">
      <c r="A41" s="82"/>
      <c r="B41" s="134" t="s">
        <v>52</v>
      </c>
      <c r="C41" s="135" t="s">
        <v>53</v>
      </c>
      <c r="D41" s="136">
        <v>0.52500000000000002</v>
      </c>
      <c r="E41" s="135" t="s">
        <v>54</v>
      </c>
      <c r="F41" s="137">
        <v>11000</v>
      </c>
      <c r="G41" s="137">
        <f>(D41*F41)</f>
        <v>5775</v>
      </c>
    </row>
    <row r="42" spans="1:11" ht="12.75" customHeight="1" x14ac:dyDescent="0.25">
      <c r="A42" s="82"/>
      <c r="B42" s="134" t="s">
        <v>55</v>
      </c>
      <c r="C42" s="135" t="s">
        <v>53</v>
      </c>
      <c r="D42" s="136">
        <v>0.52500000000000002</v>
      </c>
      <c r="E42" s="135" t="s">
        <v>54</v>
      </c>
      <c r="F42" s="137">
        <v>40800</v>
      </c>
      <c r="G42" s="137">
        <f>(D42*F42)</f>
        <v>21420</v>
      </c>
    </row>
    <row r="43" spans="1:11" ht="12.75" customHeight="1" x14ac:dyDescent="0.25">
      <c r="A43" s="82"/>
      <c r="B43" s="134" t="s">
        <v>56</v>
      </c>
      <c r="C43" s="135" t="s">
        <v>53</v>
      </c>
      <c r="D43" s="136">
        <v>0.3</v>
      </c>
      <c r="E43" s="135" t="s">
        <v>54</v>
      </c>
      <c r="F43" s="137">
        <v>39600</v>
      </c>
      <c r="G43" s="137">
        <f>(D43*F43)</f>
        <v>11880</v>
      </c>
    </row>
    <row r="44" spans="1:11" ht="12.75" customHeight="1" x14ac:dyDescent="0.25">
      <c r="A44" s="82"/>
      <c r="B44" s="134" t="s">
        <v>57</v>
      </c>
      <c r="C44" s="135" t="s">
        <v>58</v>
      </c>
      <c r="D44" s="136">
        <v>0.15</v>
      </c>
      <c r="E44" s="135" t="s">
        <v>54</v>
      </c>
      <c r="F44" s="137">
        <v>23000</v>
      </c>
      <c r="G44" s="137">
        <f>(D44*F44)</f>
        <v>3450</v>
      </c>
    </row>
    <row r="45" spans="1:11" ht="12.75" customHeight="1" x14ac:dyDescent="0.25">
      <c r="A45" s="82"/>
      <c r="B45" s="138" t="s">
        <v>59</v>
      </c>
      <c r="C45" s="139"/>
      <c r="D45" s="140"/>
      <c r="E45" s="139"/>
      <c r="F45" s="137"/>
      <c r="G45" s="137"/>
    </row>
    <row r="46" spans="1:11" ht="12.75" customHeight="1" x14ac:dyDescent="0.25">
      <c r="A46" s="82"/>
      <c r="B46" s="134" t="s">
        <v>60</v>
      </c>
      <c r="C46" s="135" t="s">
        <v>61</v>
      </c>
      <c r="D46" s="136">
        <v>0.09</v>
      </c>
      <c r="E46" s="135" t="s">
        <v>62</v>
      </c>
      <c r="F46" s="137">
        <v>8600</v>
      </c>
      <c r="G46" s="137">
        <f>(D46*F46)</f>
        <v>774</v>
      </c>
    </row>
    <row r="47" spans="1:11" ht="12.75" customHeight="1" x14ac:dyDescent="0.25">
      <c r="A47" s="82"/>
      <c r="B47" s="138" t="s">
        <v>31</v>
      </c>
      <c r="C47" s="139"/>
      <c r="D47" s="140"/>
      <c r="E47" s="139"/>
      <c r="F47" s="137"/>
      <c r="G47" s="137"/>
    </row>
    <row r="48" spans="1:11" ht="12.75" customHeight="1" x14ac:dyDescent="0.25">
      <c r="A48" s="82"/>
      <c r="B48" s="134" t="s">
        <v>63</v>
      </c>
      <c r="C48" s="135" t="s">
        <v>64</v>
      </c>
      <c r="D48" s="136">
        <v>200</v>
      </c>
      <c r="E48" s="135" t="s">
        <v>65</v>
      </c>
      <c r="F48" s="137">
        <v>6000</v>
      </c>
      <c r="G48" s="137">
        <f>(D48*F48)</f>
        <v>1200000</v>
      </c>
    </row>
    <row r="49" spans="1:7" ht="12.75" customHeight="1" x14ac:dyDescent="0.25">
      <c r="A49" s="82"/>
      <c r="B49" s="134" t="s">
        <v>66</v>
      </c>
      <c r="C49" s="135" t="s">
        <v>67</v>
      </c>
      <c r="D49" s="136">
        <v>1500</v>
      </c>
      <c r="E49" s="135" t="s">
        <v>68</v>
      </c>
      <c r="F49" s="137">
        <v>72</v>
      </c>
      <c r="G49" s="137">
        <f>(D49*F49)</f>
        <v>108000</v>
      </c>
    </row>
    <row r="50" spans="1:7" ht="13.5" customHeight="1" x14ac:dyDescent="0.25">
      <c r="A50" s="5"/>
      <c r="B50" s="128" t="s">
        <v>69</v>
      </c>
      <c r="C50" s="129"/>
      <c r="D50" s="129"/>
      <c r="E50" s="129"/>
      <c r="F50" s="130"/>
      <c r="G50" s="131">
        <f>SUM(G41:G49)</f>
        <v>1351299</v>
      </c>
    </row>
    <row r="51" spans="1:7" ht="12" customHeight="1" x14ac:dyDescent="0.25">
      <c r="A51" s="2"/>
      <c r="B51" s="52"/>
      <c r="C51" s="53"/>
      <c r="D51" s="53"/>
      <c r="E51" s="63"/>
      <c r="F51" s="54"/>
      <c r="G51" s="54"/>
    </row>
    <row r="52" spans="1:7" ht="12" customHeight="1" x14ac:dyDescent="0.25">
      <c r="A52" s="5"/>
      <c r="B52" s="41" t="s">
        <v>70</v>
      </c>
      <c r="C52" s="42"/>
      <c r="D52" s="43"/>
      <c r="E52" s="43"/>
      <c r="F52" s="44"/>
      <c r="G52" s="44"/>
    </row>
    <row r="53" spans="1:7" ht="24" customHeight="1" x14ac:dyDescent="0.25">
      <c r="A53" s="5"/>
      <c r="B53" s="55" t="s">
        <v>71</v>
      </c>
      <c r="C53" s="56" t="s">
        <v>49</v>
      </c>
      <c r="D53" s="56" t="s">
        <v>50</v>
      </c>
      <c r="E53" s="55" t="s">
        <v>28</v>
      </c>
      <c r="F53" s="56" t="s">
        <v>29</v>
      </c>
      <c r="G53" s="55" t="s">
        <v>30</v>
      </c>
    </row>
    <row r="54" spans="1:7" ht="12.75" customHeight="1" x14ac:dyDescent="0.25">
      <c r="A54" s="26"/>
      <c r="B54" s="13"/>
      <c r="C54" s="61"/>
      <c r="D54" s="62"/>
      <c r="E54" s="34"/>
      <c r="F54" s="64"/>
      <c r="G54" s="62"/>
    </row>
    <row r="55" spans="1:7" ht="13.5" customHeight="1" x14ac:dyDescent="0.25">
      <c r="A55" s="5"/>
      <c r="B55" s="65" t="s">
        <v>72</v>
      </c>
      <c r="C55" s="66"/>
      <c r="D55" s="66"/>
      <c r="E55" s="66"/>
      <c r="F55" s="67"/>
      <c r="G55" s="68">
        <f>SUM(G54)</f>
        <v>0</v>
      </c>
    </row>
    <row r="56" spans="1:7" ht="12" customHeight="1" x14ac:dyDescent="0.25">
      <c r="A56" s="2"/>
      <c r="B56" s="85"/>
      <c r="C56" s="85"/>
      <c r="D56" s="85"/>
      <c r="E56" s="85"/>
      <c r="F56" s="86"/>
      <c r="G56" s="86"/>
    </row>
    <row r="57" spans="1:7" ht="12" customHeight="1" x14ac:dyDescent="0.25">
      <c r="A57" s="82"/>
      <c r="B57" s="87" t="s">
        <v>73</v>
      </c>
      <c r="C57" s="88"/>
      <c r="D57" s="88"/>
      <c r="E57" s="88"/>
      <c r="F57" s="88"/>
      <c r="G57" s="89">
        <f>G26+G36+G50+G55</f>
        <v>1978299</v>
      </c>
    </row>
    <row r="58" spans="1:7" ht="12" customHeight="1" x14ac:dyDescent="0.25">
      <c r="A58" s="82"/>
      <c r="B58" s="90" t="s">
        <v>74</v>
      </c>
      <c r="C58" s="70"/>
      <c r="D58" s="70"/>
      <c r="E58" s="70"/>
      <c r="F58" s="70"/>
      <c r="G58" s="91">
        <f>G57*0.05</f>
        <v>98914.950000000012</v>
      </c>
    </row>
    <row r="59" spans="1:7" ht="12" customHeight="1" x14ac:dyDescent="0.25">
      <c r="A59" s="82"/>
      <c r="B59" s="92" t="s">
        <v>75</v>
      </c>
      <c r="C59" s="69"/>
      <c r="D59" s="69"/>
      <c r="E59" s="69"/>
      <c r="F59" s="69"/>
      <c r="G59" s="93">
        <f>G58+G57</f>
        <v>2077213.95</v>
      </c>
    </row>
    <row r="60" spans="1:7" ht="12" customHeight="1" x14ac:dyDescent="0.25">
      <c r="A60" s="82"/>
      <c r="B60" s="90" t="s">
        <v>76</v>
      </c>
      <c r="C60" s="70"/>
      <c r="D60" s="70"/>
      <c r="E60" s="70"/>
      <c r="F60" s="70"/>
      <c r="G60" s="91">
        <f>G12</f>
        <v>3600000</v>
      </c>
    </row>
    <row r="61" spans="1:7" ht="12" customHeight="1" x14ac:dyDescent="0.25">
      <c r="A61" s="82"/>
      <c r="B61" s="94" t="s">
        <v>77</v>
      </c>
      <c r="C61" s="95"/>
      <c r="D61" s="95"/>
      <c r="E61" s="95"/>
      <c r="F61" s="95"/>
      <c r="G61" s="96">
        <f>G60-G59</f>
        <v>1522786.05</v>
      </c>
    </row>
    <row r="62" spans="1:7" ht="12" customHeight="1" x14ac:dyDescent="0.25">
      <c r="A62" s="82"/>
      <c r="B62" s="83" t="s">
        <v>78</v>
      </c>
      <c r="C62" s="84"/>
      <c r="D62" s="84"/>
      <c r="E62" s="84"/>
      <c r="F62" s="84"/>
      <c r="G62" s="79"/>
    </row>
    <row r="63" spans="1:7" ht="12.75" customHeight="1" thickBot="1" x14ac:dyDescent="0.3">
      <c r="A63" s="82"/>
      <c r="B63" s="97"/>
      <c r="C63" s="84"/>
      <c r="D63" s="84"/>
      <c r="E63" s="84"/>
      <c r="F63" s="84"/>
      <c r="G63" s="79"/>
    </row>
    <row r="64" spans="1:7" ht="12" customHeight="1" x14ac:dyDescent="0.25">
      <c r="A64" s="82"/>
      <c r="B64" s="109" t="s">
        <v>79</v>
      </c>
      <c r="C64" s="110"/>
      <c r="D64" s="110"/>
      <c r="E64" s="110"/>
      <c r="F64" s="111"/>
      <c r="G64" s="79"/>
    </row>
    <row r="65" spans="1:7" ht="12" customHeight="1" x14ac:dyDescent="0.25">
      <c r="A65" s="82"/>
      <c r="B65" s="112" t="s">
        <v>80</v>
      </c>
      <c r="C65" s="81"/>
      <c r="D65" s="81"/>
      <c r="E65" s="81"/>
      <c r="F65" s="113"/>
      <c r="G65" s="79"/>
    </row>
    <row r="66" spans="1:7" ht="12" customHeight="1" x14ac:dyDescent="0.25">
      <c r="A66" s="82"/>
      <c r="B66" s="112" t="s">
        <v>81</v>
      </c>
      <c r="C66" s="81"/>
      <c r="D66" s="81"/>
      <c r="E66" s="81"/>
      <c r="F66" s="113"/>
      <c r="G66" s="79"/>
    </row>
    <row r="67" spans="1:7" ht="12" customHeight="1" x14ac:dyDescent="0.25">
      <c r="A67" s="82"/>
      <c r="B67" s="112" t="s">
        <v>82</v>
      </c>
      <c r="C67" s="81"/>
      <c r="D67" s="81"/>
      <c r="E67" s="81"/>
      <c r="F67" s="113"/>
      <c r="G67" s="79"/>
    </row>
    <row r="68" spans="1:7" ht="12" customHeight="1" x14ac:dyDescent="0.25">
      <c r="A68" s="82"/>
      <c r="B68" s="112" t="s">
        <v>83</v>
      </c>
      <c r="C68" s="81"/>
      <c r="D68" s="81"/>
      <c r="E68" s="81"/>
      <c r="F68" s="113"/>
      <c r="G68" s="79"/>
    </row>
    <row r="69" spans="1:7" ht="12" customHeight="1" x14ac:dyDescent="0.25">
      <c r="A69" s="82"/>
      <c r="B69" s="112" t="s">
        <v>84</v>
      </c>
      <c r="C69" s="81"/>
      <c r="D69" s="81"/>
      <c r="E69" s="81"/>
      <c r="F69" s="113"/>
      <c r="G69" s="79"/>
    </row>
    <row r="70" spans="1:7" ht="12.75" customHeight="1" thickBot="1" x14ac:dyDescent="0.3">
      <c r="A70" s="82"/>
      <c r="B70" s="114" t="s">
        <v>85</v>
      </c>
      <c r="C70" s="115"/>
      <c r="D70" s="115"/>
      <c r="E70" s="115"/>
      <c r="F70" s="116"/>
      <c r="G70" s="79"/>
    </row>
    <row r="71" spans="1:7" ht="12.75" customHeight="1" x14ac:dyDescent="0.25">
      <c r="A71" s="82"/>
      <c r="B71" s="107"/>
      <c r="C71" s="81"/>
      <c r="D71" s="81"/>
      <c r="E71" s="81"/>
      <c r="F71" s="81"/>
      <c r="G71" s="79"/>
    </row>
    <row r="72" spans="1:7" ht="15" customHeight="1" thickBot="1" x14ac:dyDescent="0.3">
      <c r="A72" s="82"/>
      <c r="B72" s="141" t="s">
        <v>86</v>
      </c>
      <c r="C72" s="142"/>
      <c r="D72" s="106"/>
      <c r="E72" s="72"/>
      <c r="F72" s="72"/>
      <c r="G72" s="79"/>
    </row>
    <row r="73" spans="1:7" ht="12" customHeight="1" x14ac:dyDescent="0.25">
      <c r="A73" s="82"/>
      <c r="B73" s="99" t="s">
        <v>71</v>
      </c>
      <c r="C73" s="73" t="s">
        <v>87</v>
      </c>
      <c r="D73" s="100" t="s">
        <v>88</v>
      </c>
      <c r="E73" s="72"/>
      <c r="F73" s="72"/>
      <c r="G73" s="79"/>
    </row>
    <row r="74" spans="1:7" ht="12" customHeight="1" x14ac:dyDescent="0.25">
      <c r="A74" s="82"/>
      <c r="B74" s="101" t="s">
        <v>89</v>
      </c>
      <c r="C74" s="74">
        <v>534000</v>
      </c>
      <c r="D74" s="102">
        <f>(C74/C80)</f>
        <v>0.30554547878518779</v>
      </c>
      <c r="E74" s="72"/>
      <c r="F74" s="72"/>
      <c r="G74" s="79"/>
    </row>
    <row r="75" spans="1:7" ht="12" customHeight="1" x14ac:dyDescent="0.25">
      <c r="A75" s="82"/>
      <c r="B75" s="101" t="s">
        <v>90</v>
      </c>
      <c r="C75" s="75">
        <v>0</v>
      </c>
      <c r="D75" s="102">
        <v>0</v>
      </c>
      <c r="E75" s="72"/>
      <c r="F75" s="72"/>
      <c r="G75" s="79"/>
    </row>
    <row r="76" spans="1:7" ht="12" customHeight="1" x14ac:dyDescent="0.25">
      <c r="A76" s="82"/>
      <c r="B76" s="101" t="s">
        <v>91</v>
      </c>
      <c r="C76" s="74">
        <v>0</v>
      </c>
      <c r="D76" s="102">
        <f>(C76/C80)</f>
        <v>0</v>
      </c>
      <c r="E76" s="72"/>
      <c r="F76" s="72"/>
      <c r="G76" s="79"/>
    </row>
    <row r="77" spans="1:7" ht="12" customHeight="1" x14ac:dyDescent="0.25">
      <c r="A77" s="82"/>
      <c r="B77" s="101" t="s">
        <v>48</v>
      </c>
      <c r="C77" s="74">
        <v>1151140</v>
      </c>
      <c r="D77" s="102">
        <f>(C77/C80)</f>
        <v>0.65866221432356009</v>
      </c>
      <c r="E77" s="72"/>
      <c r="F77" s="72"/>
      <c r="G77" s="79"/>
    </row>
    <row r="78" spans="1:7" ht="12" customHeight="1" x14ac:dyDescent="0.25">
      <c r="A78" s="82"/>
      <c r="B78" s="101" t="s">
        <v>92</v>
      </c>
      <c r="C78" s="76">
        <v>0</v>
      </c>
      <c r="D78" s="102">
        <f>(C78/C80)</f>
        <v>0</v>
      </c>
      <c r="E78" s="78"/>
      <c r="F78" s="78"/>
      <c r="G78" s="79"/>
    </row>
    <row r="79" spans="1:7" ht="12" customHeight="1" x14ac:dyDescent="0.25">
      <c r="A79" s="82"/>
      <c r="B79" s="101" t="s">
        <v>93</v>
      </c>
      <c r="C79" s="76">
        <v>62554</v>
      </c>
      <c r="D79" s="102">
        <f>(C79/C80)</f>
        <v>3.5792306891252131E-2</v>
      </c>
      <c r="E79" s="78"/>
      <c r="F79" s="78"/>
      <c r="G79" s="79"/>
    </row>
    <row r="80" spans="1:7" ht="12.75" customHeight="1" thickBot="1" x14ac:dyDescent="0.3">
      <c r="A80" s="82"/>
      <c r="B80" s="103" t="s">
        <v>94</v>
      </c>
      <c r="C80" s="104">
        <f>SUM(C74:C79)</f>
        <v>1747694</v>
      </c>
      <c r="D80" s="105">
        <f>SUM(D74:D79)</f>
        <v>1</v>
      </c>
      <c r="E80" s="78"/>
      <c r="F80" s="78"/>
      <c r="G80" s="79"/>
    </row>
    <row r="81" spans="1:7" ht="12" customHeight="1" x14ac:dyDescent="0.25">
      <c r="A81" s="82"/>
      <c r="B81" s="97"/>
      <c r="C81" s="84"/>
      <c r="D81" s="84"/>
      <c r="E81" s="84"/>
      <c r="F81" s="84"/>
      <c r="G81" s="79"/>
    </row>
    <row r="82" spans="1:7" ht="12.75" customHeight="1" x14ac:dyDescent="0.25">
      <c r="A82" s="82"/>
      <c r="B82" s="98"/>
      <c r="C82" s="84"/>
      <c r="D82" s="84"/>
      <c r="E82" s="84"/>
      <c r="F82" s="84"/>
      <c r="G82" s="79"/>
    </row>
    <row r="83" spans="1:7" ht="12" customHeight="1" thickBot="1" x14ac:dyDescent="0.3">
      <c r="A83" s="71"/>
      <c r="B83" s="118"/>
      <c r="C83" s="119" t="s">
        <v>95</v>
      </c>
      <c r="D83" s="120"/>
      <c r="E83" s="121"/>
      <c r="F83" s="77"/>
      <c r="G83" s="79"/>
    </row>
    <row r="84" spans="1:7" ht="12" customHeight="1" x14ac:dyDescent="0.25">
      <c r="A84" s="82"/>
      <c r="B84" s="122" t="s">
        <v>96</v>
      </c>
      <c r="C84" s="123">
        <v>800</v>
      </c>
      <c r="D84" s="123">
        <v>2000</v>
      </c>
      <c r="E84" s="124">
        <v>2500</v>
      </c>
      <c r="F84" s="117"/>
      <c r="G84" s="80"/>
    </row>
    <row r="85" spans="1:7" ht="12.75" customHeight="1" thickBot="1" x14ac:dyDescent="0.3">
      <c r="A85" s="82"/>
      <c r="B85" s="103" t="s">
        <v>97</v>
      </c>
      <c r="C85" s="104">
        <f>(G59/C84)</f>
        <v>2596.5174375000001</v>
      </c>
      <c r="D85" s="104">
        <f>(G59/D84)</f>
        <v>1038.6069749999999</v>
      </c>
      <c r="E85" s="125">
        <f>(G59/E84)</f>
        <v>830.88558</v>
      </c>
      <c r="F85" s="117"/>
      <c r="G85" s="80"/>
    </row>
    <row r="86" spans="1:7" ht="15.6" customHeight="1" x14ac:dyDescent="0.25">
      <c r="A86" s="82"/>
      <c r="B86" s="108" t="s">
        <v>98</v>
      </c>
      <c r="C86" s="81"/>
      <c r="D86" s="81"/>
      <c r="E86" s="81"/>
      <c r="F86" s="81"/>
      <c r="G86" s="81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86"/>
  <sheetViews>
    <sheetView tabSelected="1" zoomScale="110" zoomScaleNormal="110" workbookViewId="0">
      <selection activeCell="L20" sqref="L20"/>
    </sheetView>
  </sheetViews>
  <sheetFormatPr baseColWidth="10" defaultColWidth="10.7109375" defaultRowHeight="15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2000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2000</v>
      </c>
    </row>
    <row r="12" spans="1:7" ht="13.9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4000000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44727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99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x14ac:dyDescent="0.25">
      <c r="A21" s="26"/>
      <c r="B21" s="13" t="s">
        <v>31</v>
      </c>
      <c r="C21" s="34" t="s">
        <v>32</v>
      </c>
      <c r="D21" s="35">
        <v>10</v>
      </c>
      <c r="E21" s="13" t="s">
        <v>33</v>
      </c>
      <c r="F21" s="19">
        <v>26000</v>
      </c>
      <c r="G21" s="19">
        <f>(D21*F21)</f>
        <v>260000</v>
      </c>
    </row>
    <row r="22" spans="1:7" x14ac:dyDescent="0.25">
      <c r="A22" s="26"/>
      <c r="B22" s="13" t="s">
        <v>34</v>
      </c>
      <c r="C22" s="34" t="s">
        <v>32</v>
      </c>
      <c r="D22" s="35">
        <v>2</v>
      </c>
      <c r="E22" s="13" t="s">
        <v>35</v>
      </c>
      <c r="F22" s="19">
        <v>26000</v>
      </c>
      <c r="G22" s="19">
        <f>(D22*F22)</f>
        <v>52000</v>
      </c>
    </row>
    <row r="23" spans="1:7" x14ac:dyDescent="0.25">
      <c r="A23" s="26"/>
      <c r="B23" s="13" t="s">
        <v>36</v>
      </c>
      <c r="C23" s="34" t="s">
        <v>32</v>
      </c>
      <c r="D23" s="35">
        <v>18</v>
      </c>
      <c r="E23" s="13" t="s">
        <v>37</v>
      </c>
      <c r="F23" s="19">
        <v>26000</v>
      </c>
      <c r="G23" s="19">
        <f>(D23*F23)</f>
        <v>468000</v>
      </c>
    </row>
    <row r="24" spans="1:7" x14ac:dyDescent="0.25">
      <c r="A24" s="26"/>
      <c r="B24" s="13" t="s">
        <v>38</v>
      </c>
      <c r="C24" s="34" t="s">
        <v>32</v>
      </c>
      <c r="D24" s="35">
        <v>1</v>
      </c>
      <c r="E24" s="13" t="s">
        <v>39</v>
      </c>
      <c r="F24" s="19">
        <v>26000</v>
      </c>
      <c r="G24" s="19">
        <f>(D24*F24)</f>
        <v>26000</v>
      </c>
    </row>
    <row r="25" spans="1:7" x14ac:dyDescent="0.25">
      <c r="A25" s="26"/>
      <c r="B25" s="13" t="s">
        <v>40</v>
      </c>
      <c r="C25" s="34" t="s">
        <v>32</v>
      </c>
      <c r="D25" s="35">
        <v>2</v>
      </c>
      <c r="E25" s="13" t="s">
        <v>35</v>
      </c>
      <c r="F25" s="19">
        <v>26000</v>
      </c>
      <c r="G25" s="19">
        <f>(D25*F25)</f>
        <v>52000</v>
      </c>
    </row>
    <row r="26" spans="1:7" ht="12.75" customHeight="1" x14ac:dyDescent="0.25">
      <c r="A26" s="26"/>
      <c r="B26" s="36" t="s">
        <v>41</v>
      </c>
      <c r="C26" s="37"/>
      <c r="D26" s="37"/>
      <c r="E26" s="37"/>
      <c r="F26" s="38"/>
      <c r="G26" s="39">
        <f>SUM(G21:G25)</f>
        <v>858000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42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25</v>
      </c>
      <c r="C29" s="46" t="s">
        <v>26</v>
      </c>
      <c r="D29" s="46" t="s">
        <v>27</v>
      </c>
      <c r="E29" s="45" t="s">
        <v>28</v>
      </c>
      <c r="F29" s="46" t="s">
        <v>29</v>
      </c>
      <c r="G29" s="45" t="s">
        <v>30</v>
      </c>
    </row>
    <row r="30" spans="1:7" ht="12" customHeight="1" x14ac:dyDescent="0.25">
      <c r="A30" s="5"/>
      <c r="B30" s="47"/>
      <c r="C30" s="48" t="s">
        <v>43</v>
      </c>
      <c r="D30" s="48"/>
      <c r="E30" s="48"/>
      <c r="F30" s="47"/>
      <c r="G30" s="47"/>
    </row>
    <row r="31" spans="1:7" ht="12" customHeight="1" x14ac:dyDescent="0.25">
      <c r="A31" s="5"/>
      <c r="B31" s="49" t="s">
        <v>44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45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25</v>
      </c>
      <c r="C34" s="55" t="s">
        <v>26</v>
      </c>
      <c r="D34" s="55" t="s">
        <v>27</v>
      </c>
      <c r="E34" s="55" t="s">
        <v>28</v>
      </c>
      <c r="F34" s="56" t="s">
        <v>29</v>
      </c>
      <c r="G34" s="55" t="s">
        <v>30</v>
      </c>
    </row>
    <row r="35" spans="1:11" ht="12.75" customHeight="1" x14ac:dyDescent="0.25">
      <c r="A35" s="26"/>
      <c r="B35" s="13"/>
      <c r="C35" s="34"/>
      <c r="D35" s="35"/>
      <c r="E35" s="16"/>
      <c r="F35" s="19"/>
      <c r="G35" s="19"/>
    </row>
    <row r="36" spans="1:11" ht="12.75" customHeight="1" x14ac:dyDescent="0.25">
      <c r="A36" s="5"/>
      <c r="B36" s="57" t="s">
        <v>46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47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127" t="s">
        <v>48</v>
      </c>
      <c r="C39" s="127" t="s">
        <v>49</v>
      </c>
      <c r="D39" s="127" t="s">
        <v>50</v>
      </c>
      <c r="E39" s="127" t="s">
        <v>28</v>
      </c>
      <c r="F39" s="127" t="s">
        <v>29</v>
      </c>
      <c r="G39" s="127" t="s">
        <v>30</v>
      </c>
      <c r="K39" s="126"/>
    </row>
    <row r="40" spans="1:11" ht="12.75" customHeight="1" x14ac:dyDescent="0.25">
      <c r="A40" s="82"/>
      <c r="B40" s="132" t="s">
        <v>51</v>
      </c>
      <c r="C40" s="133"/>
      <c r="D40" s="133"/>
      <c r="E40" s="133"/>
      <c r="F40" s="133"/>
      <c r="G40" s="133"/>
      <c r="K40" s="126"/>
    </row>
    <row r="41" spans="1:11" ht="12.75" customHeight="1" x14ac:dyDescent="0.25">
      <c r="A41" s="82"/>
      <c r="B41" s="134" t="s">
        <v>52</v>
      </c>
      <c r="C41" s="135" t="s">
        <v>53</v>
      </c>
      <c r="D41" s="136">
        <v>0.52500000000000002</v>
      </c>
      <c r="E41" s="135" t="s">
        <v>54</v>
      </c>
      <c r="F41" s="137">
        <f>'Bovino carne'!F41*'Al 22.06.22'!$I$41</f>
        <v>11495</v>
      </c>
      <c r="G41" s="137">
        <f>(D41*F41)</f>
        <v>6034.875</v>
      </c>
      <c r="I41" s="1">
        <v>1.0449999999999999</v>
      </c>
    </row>
    <row r="42" spans="1:11" ht="12.75" customHeight="1" x14ac:dyDescent="0.25">
      <c r="A42" s="82"/>
      <c r="B42" s="134" t="s">
        <v>55</v>
      </c>
      <c r="C42" s="135" t="s">
        <v>53</v>
      </c>
      <c r="D42" s="136">
        <v>0.52500000000000002</v>
      </c>
      <c r="E42" s="135" t="s">
        <v>54</v>
      </c>
      <c r="F42" s="137">
        <f>'Bovino carne'!F42*'Al 22.06.22'!$I$41</f>
        <v>42636</v>
      </c>
      <c r="G42" s="137">
        <f>(D42*F42)</f>
        <v>22383.9</v>
      </c>
    </row>
    <row r="43" spans="1:11" ht="12.75" customHeight="1" x14ac:dyDescent="0.25">
      <c r="A43" s="82"/>
      <c r="B43" s="134" t="s">
        <v>56</v>
      </c>
      <c r="C43" s="135" t="s">
        <v>53</v>
      </c>
      <c r="D43" s="136">
        <v>0.3</v>
      </c>
      <c r="E43" s="135" t="s">
        <v>54</v>
      </c>
      <c r="F43" s="137">
        <f>'Bovino carne'!F43*'Al 22.06.22'!$I$41</f>
        <v>41382</v>
      </c>
      <c r="G43" s="137">
        <f>(D43*F43)</f>
        <v>12414.6</v>
      </c>
    </row>
    <row r="44" spans="1:11" ht="12.75" customHeight="1" x14ac:dyDescent="0.25">
      <c r="A44" s="82"/>
      <c r="B44" s="134" t="s">
        <v>57</v>
      </c>
      <c r="C44" s="135" t="s">
        <v>58</v>
      </c>
      <c r="D44" s="136">
        <v>0.15</v>
      </c>
      <c r="E44" s="135" t="s">
        <v>54</v>
      </c>
      <c r="F44" s="137">
        <f>'Bovino carne'!F44*'Al 22.06.22'!$I$41</f>
        <v>24035</v>
      </c>
      <c r="G44" s="137">
        <f>(D44*F44)</f>
        <v>3605.25</v>
      </c>
    </row>
    <row r="45" spans="1:11" ht="12.75" customHeight="1" x14ac:dyDescent="0.25">
      <c r="A45" s="82"/>
      <c r="B45" s="138" t="s">
        <v>59</v>
      </c>
      <c r="C45" s="139"/>
      <c r="D45" s="140"/>
      <c r="E45" s="139"/>
      <c r="F45" s="137">
        <f>'Bovino carne'!F45*'Al 22.06.22'!$I$41</f>
        <v>0</v>
      </c>
      <c r="G45" s="137"/>
    </row>
    <row r="46" spans="1:11" ht="12.75" customHeight="1" x14ac:dyDescent="0.25">
      <c r="A46" s="82"/>
      <c r="B46" s="134" t="s">
        <v>60</v>
      </c>
      <c r="C46" s="135" t="s">
        <v>61</v>
      </c>
      <c r="D46" s="136">
        <v>0.09</v>
      </c>
      <c r="E46" s="135" t="s">
        <v>62</v>
      </c>
      <c r="F46" s="137">
        <f>'Bovino carne'!F46*'Al 22.06.22'!$I$41</f>
        <v>8987</v>
      </c>
      <c r="G46" s="137">
        <f>(D46*F46)</f>
        <v>808.82999999999993</v>
      </c>
    </row>
    <row r="47" spans="1:11" ht="12.75" customHeight="1" x14ac:dyDescent="0.25">
      <c r="A47" s="82"/>
      <c r="B47" s="138" t="s">
        <v>31</v>
      </c>
      <c r="C47" s="139"/>
      <c r="D47" s="140"/>
      <c r="E47" s="139"/>
      <c r="F47" s="137">
        <f>'Bovino carne'!F47*'Al 22.06.22'!$I$41</f>
        <v>0</v>
      </c>
      <c r="G47" s="137"/>
    </row>
    <row r="48" spans="1:11" ht="12.75" customHeight="1" x14ac:dyDescent="0.25">
      <c r="A48" s="82"/>
      <c r="B48" s="134" t="s">
        <v>63</v>
      </c>
      <c r="C48" s="135" t="s">
        <v>64</v>
      </c>
      <c r="D48" s="136">
        <v>200</v>
      </c>
      <c r="E48" s="135" t="s">
        <v>65</v>
      </c>
      <c r="F48" s="137">
        <f>'Bovino carne'!F48*'Al 22.06.22'!$I$41</f>
        <v>6270</v>
      </c>
      <c r="G48" s="137">
        <f>(D48*F48)</f>
        <v>1254000</v>
      </c>
    </row>
    <row r="49" spans="1:7" ht="12.75" customHeight="1" x14ac:dyDescent="0.25">
      <c r="A49" s="82"/>
      <c r="B49" s="134" t="s">
        <v>66</v>
      </c>
      <c r="C49" s="135" t="s">
        <v>67</v>
      </c>
      <c r="D49" s="136">
        <v>1500</v>
      </c>
      <c r="E49" s="135" t="s">
        <v>68</v>
      </c>
      <c r="F49" s="137">
        <f>'Bovino carne'!F49*'Al 22.06.22'!$I$41</f>
        <v>75.239999999999995</v>
      </c>
      <c r="G49" s="137">
        <f>(D49*F49)</f>
        <v>112859.99999999999</v>
      </c>
    </row>
    <row r="50" spans="1:7" ht="13.5" customHeight="1" x14ac:dyDescent="0.25">
      <c r="A50" s="5"/>
      <c r="B50" s="128" t="s">
        <v>69</v>
      </c>
      <c r="C50" s="129"/>
      <c r="D50" s="129"/>
      <c r="E50" s="129"/>
      <c r="F50" s="130"/>
      <c r="G50" s="131">
        <f>SUM(G41:G49)</f>
        <v>1412107.4550000001</v>
      </c>
    </row>
    <row r="51" spans="1:7" ht="12" customHeight="1" x14ac:dyDescent="0.25">
      <c r="A51" s="2"/>
      <c r="B51" s="52"/>
      <c r="C51" s="53"/>
      <c r="D51" s="53"/>
      <c r="E51" s="63"/>
      <c r="F51" s="54"/>
      <c r="G51" s="54"/>
    </row>
    <row r="52" spans="1:7" ht="12" customHeight="1" x14ac:dyDescent="0.25">
      <c r="A52" s="5"/>
      <c r="B52" s="41" t="s">
        <v>70</v>
      </c>
      <c r="C52" s="42"/>
      <c r="D52" s="43"/>
      <c r="E52" s="43"/>
      <c r="F52" s="44"/>
      <c r="G52" s="44"/>
    </row>
    <row r="53" spans="1:7" ht="24" customHeight="1" x14ac:dyDescent="0.25">
      <c r="A53" s="5"/>
      <c r="B53" s="55" t="s">
        <v>71</v>
      </c>
      <c r="C53" s="56" t="s">
        <v>49</v>
      </c>
      <c r="D53" s="56" t="s">
        <v>50</v>
      </c>
      <c r="E53" s="55" t="s">
        <v>28</v>
      </c>
      <c r="F53" s="56" t="s">
        <v>29</v>
      </c>
      <c r="G53" s="55" t="s">
        <v>30</v>
      </c>
    </row>
    <row r="54" spans="1:7" ht="12.75" customHeight="1" x14ac:dyDescent="0.25">
      <c r="A54" s="26"/>
      <c r="B54" s="13"/>
      <c r="C54" s="61"/>
      <c r="D54" s="62"/>
      <c r="E54" s="34"/>
      <c r="F54" s="64"/>
      <c r="G54" s="62"/>
    </row>
    <row r="55" spans="1:7" ht="13.5" customHeight="1" x14ac:dyDescent="0.25">
      <c r="A55" s="5"/>
      <c r="B55" s="65" t="s">
        <v>72</v>
      </c>
      <c r="C55" s="66"/>
      <c r="D55" s="66"/>
      <c r="E55" s="66"/>
      <c r="F55" s="67"/>
      <c r="G55" s="68">
        <f>SUM(G54)</f>
        <v>0</v>
      </c>
    </row>
    <row r="56" spans="1:7" ht="12" customHeight="1" x14ac:dyDescent="0.25">
      <c r="A56" s="2"/>
      <c r="B56" s="85"/>
      <c r="C56" s="85"/>
      <c r="D56" s="85"/>
      <c r="E56" s="85"/>
      <c r="F56" s="86"/>
      <c r="G56" s="86"/>
    </row>
    <row r="57" spans="1:7" ht="12" customHeight="1" x14ac:dyDescent="0.25">
      <c r="A57" s="82"/>
      <c r="B57" s="87" t="s">
        <v>73</v>
      </c>
      <c r="C57" s="88"/>
      <c r="D57" s="88"/>
      <c r="E57" s="88"/>
      <c r="F57" s="88"/>
      <c r="G57" s="89">
        <f>G26+G36+G50+G55</f>
        <v>2270107.4550000001</v>
      </c>
    </row>
    <row r="58" spans="1:7" ht="12" customHeight="1" x14ac:dyDescent="0.25">
      <c r="A58" s="82"/>
      <c r="B58" s="90" t="s">
        <v>74</v>
      </c>
      <c r="C58" s="70"/>
      <c r="D58" s="70"/>
      <c r="E58" s="70"/>
      <c r="F58" s="70"/>
      <c r="G58" s="91">
        <f>G57*0.05</f>
        <v>113505.37275000001</v>
      </c>
    </row>
    <row r="59" spans="1:7" ht="12" customHeight="1" x14ac:dyDescent="0.25">
      <c r="A59" s="82"/>
      <c r="B59" s="92" t="s">
        <v>75</v>
      </c>
      <c r="C59" s="69"/>
      <c r="D59" s="69"/>
      <c r="E59" s="69"/>
      <c r="F59" s="69"/>
      <c r="G59" s="93">
        <f>G58+G57</f>
        <v>2383612.8277500002</v>
      </c>
    </row>
    <row r="60" spans="1:7" ht="12" customHeight="1" x14ac:dyDescent="0.25">
      <c r="A60" s="82"/>
      <c r="B60" s="90" t="s">
        <v>76</v>
      </c>
      <c r="C60" s="70"/>
      <c r="D60" s="70"/>
      <c r="E60" s="70"/>
      <c r="F60" s="70"/>
      <c r="G60" s="91">
        <f>G12</f>
        <v>4000000</v>
      </c>
    </row>
    <row r="61" spans="1:7" ht="12" customHeight="1" x14ac:dyDescent="0.25">
      <c r="A61" s="82"/>
      <c r="B61" s="94" t="s">
        <v>77</v>
      </c>
      <c r="C61" s="95"/>
      <c r="D61" s="95"/>
      <c r="E61" s="95"/>
      <c r="F61" s="95"/>
      <c r="G61" s="96">
        <f>G60-G59</f>
        <v>1616387.1722499998</v>
      </c>
    </row>
    <row r="62" spans="1:7" ht="12" customHeight="1" x14ac:dyDescent="0.25">
      <c r="A62" s="82"/>
      <c r="B62" s="83" t="s">
        <v>78</v>
      </c>
      <c r="C62" s="84"/>
      <c r="D62" s="84"/>
      <c r="E62" s="84"/>
      <c r="F62" s="84"/>
      <c r="G62" s="79"/>
    </row>
    <row r="63" spans="1:7" ht="12.75" customHeight="1" x14ac:dyDescent="0.25">
      <c r="A63" s="82"/>
      <c r="B63" s="97"/>
      <c r="C63" s="84"/>
      <c r="D63" s="84"/>
      <c r="E63" s="84"/>
      <c r="F63" s="84"/>
      <c r="G63" s="79"/>
    </row>
    <row r="64" spans="1:7" ht="12" customHeight="1" x14ac:dyDescent="0.25">
      <c r="A64" s="82"/>
      <c r="B64" s="109" t="s">
        <v>79</v>
      </c>
      <c r="C64" s="110"/>
      <c r="D64" s="110"/>
      <c r="E64" s="110"/>
      <c r="F64" s="111"/>
      <c r="G64" s="79"/>
    </row>
    <row r="65" spans="1:7" ht="12" customHeight="1" x14ac:dyDescent="0.25">
      <c r="A65" s="82"/>
      <c r="B65" s="112" t="s">
        <v>80</v>
      </c>
      <c r="C65" s="81"/>
      <c r="D65" s="81"/>
      <c r="E65" s="81"/>
      <c r="F65" s="113"/>
      <c r="G65" s="79"/>
    </row>
    <row r="66" spans="1:7" ht="12" customHeight="1" x14ac:dyDescent="0.25">
      <c r="A66" s="82"/>
      <c r="B66" s="112" t="s">
        <v>81</v>
      </c>
      <c r="C66" s="81"/>
      <c r="D66" s="81"/>
      <c r="E66" s="81"/>
      <c r="F66" s="113"/>
      <c r="G66" s="79"/>
    </row>
    <row r="67" spans="1:7" ht="12" customHeight="1" x14ac:dyDescent="0.25">
      <c r="A67" s="82"/>
      <c r="B67" s="112" t="s">
        <v>82</v>
      </c>
      <c r="C67" s="81"/>
      <c r="D67" s="81"/>
      <c r="E67" s="81"/>
      <c r="F67" s="113"/>
      <c r="G67" s="79"/>
    </row>
    <row r="68" spans="1:7" ht="12" customHeight="1" x14ac:dyDescent="0.25">
      <c r="A68" s="82"/>
      <c r="B68" s="112" t="s">
        <v>83</v>
      </c>
      <c r="C68" s="81"/>
      <c r="D68" s="81"/>
      <c r="E68" s="81"/>
      <c r="F68" s="113"/>
      <c r="G68" s="79"/>
    </row>
    <row r="69" spans="1:7" ht="12" customHeight="1" x14ac:dyDescent="0.25">
      <c r="A69" s="82"/>
      <c r="B69" s="112" t="s">
        <v>84</v>
      </c>
      <c r="C69" s="81"/>
      <c r="D69" s="81"/>
      <c r="E69" s="81"/>
      <c r="F69" s="113"/>
      <c r="G69" s="79"/>
    </row>
    <row r="70" spans="1:7" ht="12.75" customHeight="1" x14ac:dyDescent="0.25">
      <c r="A70" s="82"/>
      <c r="B70" s="114" t="s">
        <v>85</v>
      </c>
      <c r="C70" s="115"/>
      <c r="D70" s="115"/>
      <c r="E70" s="115"/>
      <c r="F70" s="116"/>
      <c r="G70" s="79"/>
    </row>
    <row r="71" spans="1:7" ht="12.75" customHeight="1" x14ac:dyDescent="0.25">
      <c r="A71" s="82"/>
      <c r="B71" s="107"/>
      <c r="C71" s="81"/>
      <c r="D71" s="81"/>
      <c r="E71" s="81"/>
      <c r="F71" s="81"/>
      <c r="G71" s="79"/>
    </row>
    <row r="72" spans="1:7" ht="15" customHeight="1" x14ac:dyDescent="0.25">
      <c r="A72" s="82"/>
      <c r="B72" s="141" t="s">
        <v>86</v>
      </c>
      <c r="C72" s="142"/>
      <c r="D72" s="106"/>
      <c r="E72" s="72"/>
      <c r="F72" s="72"/>
      <c r="G72" s="79"/>
    </row>
    <row r="73" spans="1:7" ht="12" customHeight="1" x14ac:dyDescent="0.25">
      <c r="A73" s="82"/>
      <c r="B73" s="99" t="s">
        <v>71</v>
      </c>
      <c r="C73" s="73" t="s">
        <v>87</v>
      </c>
      <c r="D73" s="100" t="s">
        <v>88</v>
      </c>
      <c r="E73" s="72"/>
      <c r="F73" s="72"/>
      <c r="G73" s="79"/>
    </row>
    <row r="74" spans="1:7" ht="12" customHeight="1" x14ac:dyDescent="0.25">
      <c r="A74" s="82"/>
      <c r="B74" s="101" t="s">
        <v>89</v>
      </c>
      <c r="C74" s="74">
        <v>534000</v>
      </c>
      <c r="D74" s="102">
        <f>(C74/C80)</f>
        <v>0.30554547878518779</v>
      </c>
      <c r="E74" s="72"/>
      <c r="F74" s="72"/>
      <c r="G74" s="79"/>
    </row>
    <row r="75" spans="1:7" ht="12" customHeight="1" x14ac:dyDescent="0.25">
      <c r="A75" s="82"/>
      <c r="B75" s="101" t="s">
        <v>90</v>
      </c>
      <c r="C75" s="75">
        <v>0</v>
      </c>
      <c r="D75" s="102">
        <v>0</v>
      </c>
      <c r="E75" s="72"/>
      <c r="F75" s="72"/>
      <c r="G75" s="79"/>
    </row>
    <row r="76" spans="1:7" ht="12" customHeight="1" x14ac:dyDescent="0.25">
      <c r="A76" s="82"/>
      <c r="B76" s="101" t="s">
        <v>91</v>
      </c>
      <c r="C76" s="74">
        <v>0</v>
      </c>
      <c r="D76" s="102">
        <f>(C76/C80)</f>
        <v>0</v>
      </c>
      <c r="E76" s="72"/>
      <c r="F76" s="72"/>
      <c r="G76" s="79"/>
    </row>
    <row r="77" spans="1:7" ht="12" customHeight="1" x14ac:dyDescent="0.25">
      <c r="A77" s="82"/>
      <c r="B77" s="101" t="s">
        <v>48</v>
      </c>
      <c r="C77" s="74">
        <v>1151140</v>
      </c>
      <c r="D77" s="102">
        <f>(C77/C80)</f>
        <v>0.65866221432356009</v>
      </c>
      <c r="E77" s="72"/>
      <c r="F77" s="72"/>
      <c r="G77" s="79"/>
    </row>
    <row r="78" spans="1:7" ht="12" customHeight="1" x14ac:dyDescent="0.25">
      <c r="A78" s="82"/>
      <c r="B78" s="101" t="s">
        <v>92</v>
      </c>
      <c r="C78" s="76">
        <v>0</v>
      </c>
      <c r="D78" s="102">
        <f>(C78/C80)</f>
        <v>0</v>
      </c>
      <c r="E78" s="78"/>
      <c r="F78" s="78"/>
      <c r="G78" s="79"/>
    </row>
    <row r="79" spans="1:7" ht="12" customHeight="1" x14ac:dyDescent="0.25">
      <c r="A79" s="82"/>
      <c r="B79" s="101" t="s">
        <v>93</v>
      </c>
      <c r="C79" s="76">
        <v>62554</v>
      </c>
      <c r="D79" s="102">
        <f>(C79/C80)</f>
        <v>3.5792306891252131E-2</v>
      </c>
      <c r="E79" s="78"/>
      <c r="F79" s="78"/>
      <c r="G79" s="79"/>
    </row>
    <row r="80" spans="1:7" ht="12.75" customHeight="1" x14ac:dyDescent="0.25">
      <c r="A80" s="82"/>
      <c r="B80" s="103" t="s">
        <v>94</v>
      </c>
      <c r="C80" s="104">
        <f>SUM(C74:C79)</f>
        <v>1747694</v>
      </c>
      <c r="D80" s="105">
        <f>SUM(D74:D79)</f>
        <v>1</v>
      </c>
      <c r="E80" s="78"/>
      <c r="F80" s="78"/>
      <c r="G80" s="79"/>
    </row>
    <row r="81" spans="1:7" ht="12" customHeight="1" x14ac:dyDescent="0.25">
      <c r="A81" s="82"/>
      <c r="B81" s="97"/>
      <c r="C81" s="84"/>
      <c r="D81" s="84"/>
      <c r="E81" s="84"/>
      <c r="F81" s="84"/>
      <c r="G81" s="79"/>
    </row>
    <row r="82" spans="1:7" ht="12.75" customHeight="1" x14ac:dyDescent="0.25">
      <c r="A82" s="82"/>
      <c r="B82" s="98"/>
      <c r="C82" s="84"/>
      <c r="D82" s="84"/>
      <c r="E82" s="84"/>
      <c r="F82" s="84"/>
      <c r="G82" s="79"/>
    </row>
    <row r="83" spans="1:7" ht="12" customHeight="1" x14ac:dyDescent="0.25">
      <c r="A83" s="71"/>
      <c r="B83" s="118"/>
      <c r="C83" s="119" t="s">
        <v>95</v>
      </c>
      <c r="D83" s="120"/>
      <c r="E83" s="121"/>
      <c r="F83" s="77"/>
      <c r="G83" s="79"/>
    </row>
    <row r="84" spans="1:7" ht="12" customHeight="1" x14ac:dyDescent="0.25">
      <c r="A84" s="82"/>
      <c r="B84" s="122" t="s">
        <v>96</v>
      </c>
      <c r="C84" s="123">
        <v>800</v>
      </c>
      <c r="D84" s="123">
        <v>2000</v>
      </c>
      <c r="E84" s="124">
        <v>2500</v>
      </c>
      <c r="F84" s="117"/>
      <c r="G84" s="80"/>
    </row>
    <row r="85" spans="1:7" ht="12.75" customHeight="1" x14ac:dyDescent="0.25">
      <c r="A85" s="82"/>
      <c r="B85" s="103" t="s">
        <v>97</v>
      </c>
      <c r="C85" s="104">
        <f>(G59/C84)</f>
        <v>2979.5160346875</v>
      </c>
      <c r="D85" s="104">
        <f>(G59/D84)</f>
        <v>1191.8064138750001</v>
      </c>
      <c r="E85" s="125">
        <f>(G59/E84)</f>
        <v>953.44513110000003</v>
      </c>
      <c r="F85" s="117"/>
      <c r="G85" s="80"/>
    </row>
    <row r="86" spans="1:7" ht="15.6" customHeight="1" x14ac:dyDescent="0.25">
      <c r="A86" s="82"/>
      <c r="B86" s="108" t="s">
        <v>98</v>
      </c>
      <c r="C86" s="81"/>
      <c r="D86" s="81"/>
      <c r="E86" s="81"/>
      <c r="F86" s="81"/>
      <c r="G86" s="81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426BE5-80BF-4DE4-8EE5-F8424B25A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4475D-3D9F-48CC-B4BA-B360011B3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2E8DA-324F-45E9-AD78-006029E5048C}">
  <ds:schemaRefs>
    <ds:schemaRef ds:uri="c5dbce2d-49dc-4afe-a5b0-d7fb7a901161"/>
    <ds:schemaRef ds:uri="http://schemas.microsoft.com/office/2006/documentManagement/types"/>
    <ds:schemaRef ds:uri="http://schemas.microsoft.com/sharepoint/v3"/>
    <ds:schemaRef ds:uri="http://purl.org/dc/terms/"/>
    <ds:schemaRef ds:uri="1030f0af-99cb-42f1-88fc-acec73331192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 carne</vt:lpstr>
      <vt:lpstr>Al 22.06.22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2022-07-22T13:22:05Z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