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Castro\"/>
    </mc:Choice>
  </mc:AlternateContent>
  <bookViews>
    <workbookView xWindow="0" yWindow="0" windowWidth="19200" windowHeight="6720"/>
  </bookViews>
  <sheets>
    <sheet name="BOVINOS CARNE" sheetId="1" r:id="rId1"/>
  </sheets>
  <calcPr calcId="152511"/>
</workbook>
</file>

<file path=xl/calcChain.xml><?xml version="1.0" encoding="utf-8"?>
<calcChain xmlns="http://schemas.openxmlformats.org/spreadsheetml/2006/main">
  <c r="M87" i="1" l="1"/>
  <c r="L90" i="1"/>
  <c r="L88" i="1"/>
  <c r="L89" i="1"/>
  <c r="L87" i="1"/>
  <c r="E83" i="1" l="1"/>
  <c r="F89" i="1"/>
  <c r="F88" i="1"/>
  <c r="F87" i="1"/>
  <c r="G44" i="1"/>
  <c r="G41" i="1"/>
  <c r="F90" i="1" l="1"/>
  <c r="G59" i="1" s="1"/>
  <c r="G12" i="1" s="1"/>
  <c r="C74" i="1"/>
  <c r="G53" i="1" l="1"/>
  <c r="G54" i="1" s="1"/>
  <c r="C77" i="1" s="1"/>
  <c r="G48" i="1"/>
  <c r="G46" i="1"/>
  <c r="G45" i="1"/>
  <c r="G42" i="1"/>
  <c r="G40" i="1"/>
  <c r="G34" i="1"/>
  <c r="G33" i="1"/>
  <c r="G23" i="1"/>
  <c r="G22" i="1"/>
  <c r="G21" i="1"/>
  <c r="G24" i="1" l="1"/>
  <c r="G49" i="1"/>
  <c r="C76" i="1" s="1"/>
  <c r="G35" i="1"/>
  <c r="C75" i="1" s="1"/>
  <c r="G56" i="1" l="1"/>
  <c r="G57" i="1" s="1"/>
  <c r="C73" i="1"/>
  <c r="G58" i="1" l="1"/>
  <c r="C78" i="1"/>
  <c r="C79" i="1" s="1"/>
  <c r="E84" i="1" l="1"/>
  <c r="D84" i="1"/>
  <c r="C84" i="1"/>
  <c r="G60" i="1"/>
  <c r="D76" i="1"/>
  <c r="D75" i="1"/>
  <c r="D77" i="1"/>
  <c r="D73" i="1"/>
  <c r="D78" i="1"/>
  <c r="D79" i="1" l="1"/>
</calcChain>
</file>

<file path=xl/sharedStrings.xml><?xml version="1.0" encoding="utf-8"?>
<sst xmlns="http://schemas.openxmlformats.org/spreadsheetml/2006/main" count="133" uniqueCount="99">
  <si>
    <t>RUBRO O CULTIVO</t>
  </si>
  <si>
    <t>FECHA ESTIMADA  PRECIO VENTA</t>
  </si>
  <si>
    <t>NIVEL TECNOLÓGICO</t>
  </si>
  <si>
    <t>Medio</t>
  </si>
  <si>
    <t>REGIÓN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</si>
  <si>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</si>
  <si>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</si>
  <si>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</si>
  <si>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</si>
  <si>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</si>
  <si>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</si>
  <si>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</si>
  <si>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</si>
  <si>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</si>
  <si>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</si>
  <si>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</si>
  <si>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</si>
  <si>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</si>
  <si>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</si>
  <si>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</si>
  <si>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</si>
  <si>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</si>
  <si>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</si>
  <si>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</si>
  <si>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Marzo-Abril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</si>
  <si>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</si>
  <si>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</si>
  <si>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</si>
  <si>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</si>
  <si>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</si>
  <si>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</si>
  <si>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</si>
  <si>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</si>
  <si>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</si>
  <si>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</si>
  <si>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</si>
  <si>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</si>
  <si>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</si>
  <si>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</si>
  <si>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</si>
  <si>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</si>
  <si>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</si>
  <si>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</si>
  <si>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</si>
  <si>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</si>
  <si>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</si>
  <si>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</si>
  <si>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</si>
  <si>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</si>
  <si>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</si>
  <si>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</si>
  <si>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</si>
  <si>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</si>
  <si>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</si>
  <si>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</si>
  <si>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</si>
  <si>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</si>
  <si>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</si>
  <si>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Subtotal otros</t>
  </si>
  <si>
    <t>RAZA</t>
  </si>
  <si>
    <t>ANGUS Y CRUZAS</t>
  </si>
  <si>
    <t>LOS LAGOS</t>
  </si>
  <si>
    <t>ÁREA</t>
  </si>
  <si>
    <t>CASTRO</t>
  </si>
  <si>
    <t>PUQUELDÓN, DALCAHUE, CASTRO</t>
  </si>
  <si>
    <t>PRECIO ESPERADO</t>
  </si>
  <si>
    <t>INGRESO ESPERADO, CON IVA ($)</t>
  </si>
  <si>
    <t>DESTINO PRODUCCIÓN</t>
  </si>
  <si>
    <t>Mercado interno</t>
  </si>
  <si>
    <t>Déficit Hídrico</t>
  </si>
  <si>
    <t>RENDIMIENTO (U.A. Há.)</t>
  </si>
  <si>
    <t xml:space="preserve">Manejo sanitario Primavera </t>
  </si>
  <si>
    <t>Primavera</t>
  </si>
  <si>
    <t xml:space="preserve">Forrajeo Invernal </t>
  </si>
  <si>
    <t>Empastada otoño</t>
  </si>
  <si>
    <t>FARMACOS</t>
  </si>
  <si>
    <t>Vitamina ADE</t>
  </si>
  <si>
    <t>Frasco 100 cc</t>
  </si>
  <si>
    <t>Otoño y primavera</t>
  </si>
  <si>
    <t>Ivermectina(2)</t>
  </si>
  <si>
    <t>Frasco 500 cc</t>
  </si>
  <si>
    <t>Moskimic</t>
  </si>
  <si>
    <t>ALIMENTACIÓN</t>
  </si>
  <si>
    <t>Heno (3)  fardos 25 kg</t>
  </si>
  <si>
    <t>invierno</t>
  </si>
  <si>
    <t>Concentrados 25 kg</t>
  </si>
  <si>
    <t>sacos de 25 kg</t>
  </si>
  <si>
    <t>CATEGORIA</t>
  </si>
  <si>
    <t>Época</t>
  </si>
  <si>
    <t>Ternero/a (venta)</t>
  </si>
  <si>
    <t>Abril-Mayo</t>
  </si>
  <si>
    <t>Vaca desecho</t>
  </si>
  <si>
    <t xml:space="preserve">Novillos </t>
  </si>
  <si>
    <t>Ingresos  esperados</t>
  </si>
  <si>
    <t>ESCENARIOS COSTO UNITARIO  ($/u.a.)</t>
  </si>
  <si>
    <t>Rendimiento (u.a.)</t>
  </si>
  <si>
    <t>Costo unitario ($/u.a.) (*)</t>
  </si>
  <si>
    <t>Marzo - Abril /2022</t>
  </si>
  <si>
    <t>6.4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</si>
</sst>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 * #,##0.00_ ;_ * \-#,##0.00_ ;_ * &quot;-&quot;??_ ;_ @_ "/>
    <numFmt numFmtId="165" formatCode="_-* #,##0.00\ _€_-;\-* #,##0.00\ _€_-;_-* &quot;-&quot;??\ _€_-;_-@_-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* #,##0_-;\-* #,##0_-;_-* &quot;-&quot;??_-;_-@_-"/>
    <numFmt numFmtId="170" formatCode="_-&quot;$&quot;\ * #,##0_-;\-&quot;$&quot;\ * #,##0_-;_-&quot;$&quot;\ * &quot;-&quot;_-;_-@_-"/>
    <numFmt numFmtId="171" formatCode="&quot;$&quot;\ #,##0;[Red]\-&quot;$&quot;\ #,##0"/>
  </numFmts>
  <fonts count="28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11"/>
      <color indexed="8"/>
      <name val="Calibri"/>
    </font>
    <font>
      <sz val="9"/>
      <color theme="1"/>
      <name val="Helvetica Neue"/>
      <family val="2"/>
      <scheme val="minor"/>
    </font>
    <font>
      <sz val="11"/>
      <color indexed="8"/>
      <name val="Calibri"/>
      <family val="2"/>
    </font>
    <font>
      <sz val="9"/>
      <name val="Helvetica Neue"/>
      <family val="2"/>
      <scheme val="minor"/>
    </font>
    <font>
      <sz val="10"/>
      <name val="Arial"/>
      <family val="2"/>
    </font>
    <font>
      <b/>
      <sz val="9"/>
      <color theme="0"/>
      <name val="Helvetica Neue"/>
      <family val="2"/>
      <scheme val="minor"/>
    </font>
    <font>
      <b/>
      <sz val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</borders>
  <cellStyleXfs count="5">
    <xf numFmtId="0" fontId="0" fillId="0" borderId="0" applyNumberFormat="0" applyFill="0" applyBorder="0" applyProtection="0"/>
    <xf numFmtId="165" fontId="21" fillId="0" borderId="0" applyFont="0" applyFill="0" applyBorder="0" applyAlignment="0" applyProtection="0"/>
    <xf numFmtId="43" fontId="23" fillId="0" borderId="23" applyFont="0" applyFill="0" applyBorder="0" applyAlignment="0" applyProtection="0"/>
    <xf numFmtId="164" fontId="25" fillId="0" borderId="23" applyFont="0" applyFill="0" applyBorder="0" applyAlignment="0" applyProtection="0"/>
    <xf numFmtId="43" fontId="25" fillId="0" borderId="23" applyFont="0" applyFill="0" applyBorder="0" applyAlignment="0" applyProtection="0"/>
  </cellStyleXfs>
  <cellXfs count="183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7" fontId="1" fillId="2" borderId="23" xfId="0" applyNumberFormat="1" applyFont="1" applyFill="1" applyBorder="1" applyAlignment="1">
      <alignment vertical="center"/>
    </xf>
    <xf numFmtId="167" fontId="17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7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7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7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3" fillId="7" borderId="23" xfId="0" applyFont="1" applyFill="1" applyBorder="1" applyAlignment="1">
      <alignment vertical="center"/>
    </xf>
    <xf numFmtId="3" fontId="1" fillId="5" borderId="2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5" fillId="2" borderId="46" xfId="0" applyFont="1" applyFill="1" applyBorder="1" applyAlignment="1">
      <alignment vertical="center"/>
    </xf>
    <xf numFmtId="0" fontId="15" fillId="2" borderId="47" xfId="0" applyFont="1" applyFill="1" applyBorder="1" applyAlignment="1">
      <alignment vertical="center"/>
    </xf>
    <xf numFmtId="0" fontId="15" fillId="2" borderId="49" xfId="0" applyFont="1" applyFill="1" applyBorder="1" applyAlignment="1">
      <alignment vertical="center"/>
    </xf>
    <xf numFmtId="0" fontId="15" fillId="2" borderId="51" xfId="0" applyFont="1" applyFill="1" applyBorder="1" applyAlignment="1">
      <alignment vertical="center"/>
    </xf>
    <xf numFmtId="0" fontId="15" fillId="2" borderId="52" xfId="0" applyFont="1" applyFill="1" applyBorder="1" applyAlignment="1">
      <alignment vertical="center"/>
    </xf>
    <xf numFmtId="0" fontId="15" fillId="7" borderId="23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12" fillId="2" borderId="48" xfId="0" applyNumberFormat="1" applyFont="1" applyFill="1" applyBorder="1" applyAlignment="1">
      <alignment vertical="center"/>
    </xf>
    <xf numFmtId="49" fontId="12" fillId="2" borderId="50" xfId="0" applyNumberFormat="1" applyFont="1" applyFill="1" applyBorder="1" applyAlignment="1">
      <alignment vertical="center"/>
    </xf>
    <xf numFmtId="0" fontId="12" fillId="9" borderId="44" xfId="0" applyFont="1" applyFill="1" applyBorder="1" applyAlignment="1">
      <alignment vertical="center"/>
    </xf>
    <xf numFmtId="0" fontId="12" fillId="7" borderId="23" xfId="0" applyFont="1" applyFill="1" applyBorder="1" applyAlignment="1">
      <alignment vertical="center"/>
    </xf>
    <xf numFmtId="49" fontId="19" fillId="8" borderId="35" xfId="0" applyNumberFormat="1" applyFont="1" applyFill="1" applyBorder="1" applyAlignment="1">
      <alignment vertical="center"/>
    </xf>
    <xf numFmtId="49" fontId="19" fillId="8" borderId="24" xfId="0" applyNumberFormat="1" applyFont="1" applyFill="1" applyBorder="1" applyAlignment="1">
      <alignment vertical="center"/>
    </xf>
    <xf numFmtId="49" fontId="12" fillId="8" borderId="36" xfId="0" applyNumberFormat="1" applyFont="1" applyFill="1" applyBorder="1" applyAlignment="1">
      <alignment vertical="center"/>
    </xf>
    <xf numFmtId="49" fontId="19" fillId="2" borderId="37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38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8" fontId="19" fillId="2" borderId="6" xfId="0" applyNumberFormat="1" applyFont="1" applyFill="1" applyBorder="1" applyAlignment="1">
      <alignment vertical="center"/>
    </xf>
    <xf numFmtId="0" fontId="20" fillId="7" borderId="23" xfId="0" applyFont="1" applyFill="1" applyBorder="1" applyAlignment="1">
      <alignment vertical="center"/>
    </xf>
    <xf numFmtId="49" fontId="19" fillId="8" borderId="39" xfId="0" applyNumberFormat="1" applyFont="1" applyFill="1" applyBorder="1" applyAlignment="1">
      <alignment vertical="center"/>
    </xf>
    <xf numFmtId="168" fontId="19" fillId="8" borderId="40" xfId="0" applyNumberFormat="1" applyFont="1" applyFill="1" applyBorder="1" applyAlignment="1">
      <alignment vertical="center"/>
    </xf>
    <xf numFmtId="9" fontId="19" fillId="8" borderId="41" xfId="0" applyNumberFormat="1" applyFont="1" applyFill="1" applyBorder="1" applyAlignment="1">
      <alignment vertical="center"/>
    </xf>
    <xf numFmtId="0" fontId="12" fillId="2" borderId="23" xfId="0" applyFont="1" applyFill="1" applyBorder="1" applyAlignment="1">
      <alignment vertical="center"/>
    </xf>
    <xf numFmtId="0" fontId="20" fillId="2" borderId="23" xfId="0" applyFont="1" applyFill="1" applyBorder="1" applyAlignment="1">
      <alignment vertical="center"/>
    </xf>
    <xf numFmtId="0" fontId="2" fillId="0" borderId="57" xfId="0" applyFont="1" applyBorder="1" applyAlignment="1">
      <alignment vertical="center" wrapText="1"/>
    </xf>
    <xf numFmtId="0" fontId="22" fillId="0" borderId="57" xfId="0" applyFont="1" applyFill="1" applyBorder="1" applyAlignment="1">
      <alignment horizontal="right" vertical="center"/>
    </xf>
    <xf numFmtId="0" fontId="22" fillId="10" borderId="57" xfId="0" applyFont="1" applyFill="1" applyBorder="1" applyAlignment="1">
      <alignment horizontal="right" vertical="center"/>
    </xf>
    <xf numFmtId="0" fontId="22" fillId="10" borderId="57" xfId="0" applyFont="1" applyFill="1" applyBorder="1" applyAlignment="1">
      <alignment horizontal="right" vertical="center" wrapText="1"/>
    </xf>
    <xf numFmtId="17" fontId="22" fillId="10" borderId="57" xfId="0" applyNumberFormat="1" applyFont="1" applyFill="1" applyBorder="1" applyAlignment="1">
      <alignment horizontal="right" vertical="center"/>
    </xf>
    <xf numFmtId="17" fontId="2" fillId="10" borderId="57" xfId="0" applyNumberFormat="1" applyFont="1" applyFill="1" applyBorder="1" applyAlignment="1">
      <alignment horizontal="right" vertical="center"/>
    </xf>
    <xf numFmtId="3" fontId="2" fillId="10" borderId="57" xfId="0" applyNumberFormat="1" applyFont="1" applyFill="1" applyBorder="1" applyAlignment="1">
      <alignment horizontal="right" vertical="center"/>
    </xf>
    <xf numFmtId="169" fontId="2" fillId="10" borderId="57" xfId="2" applyNumberFormat="1" applyFont="1" applyFill="1" applyBorder="1" applyAlignment="1">
      <alignment horizontal="right" vertical="center"/>
    </xf>
    <xf numFmtId="0" fontId="2" fillId="10" borderId="57" xfId="0" applyFont="1" applyFill="1" applyBorder="1" applyAlignment="1">
      <alignment horizontal="right" vertical="center"/>
    </xf>
    <xf numFmtId="14" fontId="2" fillId="10" borderId="58" xfId="0" applyNumberFormat="1" applyFont="1" applyFill="1" applyBorder="1" applyAlignment="1">
      <alignment horizontal="right" vertical="center" wrapText="1"/>
    </xf>
    <xf numFmtId="0" fontId="2" fillId="10" borderId="59" xfId="0" applyFont="1" applyFill="1" applyBorder="1" applyAlignment="1">
      <alignment horizontal="right" vertical="center" wrapText="1"/>
    </xf>
    <xf numFmtId="0" fontId="24" fillId="0" borderId="57" xfId="0" applyFont="1" applyFill="1" applyBorder="1" applyAlignment="1">
      <alignment horizontal="left" vertical="center"/>
    </xf>
    <xf numFmtId="0" fontId="22" fillId="0" borderId="57" xfId="0" applyFont="1" applyBorder="1" applyAlignment="1">
      <alignment horizontal="center" vertical="center"/>
    </xf>
    <xf numFmtId="0" fontId="24" fillId="0" borderId="57" xfId="0" applyFont="1" applyFill="1" applyBorder="1" applyAlignment="1">
      <alignment horizontal="center" vertical="center"/>
    </xf>
    <xf numFmtId="170" fontId="24" fillId="0" borderId="57" xfId="3" applyNumberFormat="1" applyFont="1" applyFill="1" applyBorder="1" applyAlignment="1">
      <alignment vertical="center"/>
    </xf>
    <xf numFmtId="0" fontId="24" fillId="0" borderId="57" xfId="0" applyFont="1" applyFill="1" applyBorder="1" applyAlignment="1">
      <alignment horizontal="left" vertical="center" wrapText="1"/>
    </xf>
    <xf numFmtId="0" fontId="2" fillId="0" borderId="60" xfId="0" applyFont="1" applyFill="1" applyBorder="1" applyAlignment="1">
      <alignment vertical="center"/>
    </xf>
    <xf numFmtId="0" fontId="2" fillId="0" borderId="60" xfId="0" applyFont="1" applyFill="1" applyBorder="1" applyAlignment="1">
      <alignment horizontal="center" vertical="center"/>
    </xf>
    <xf numFmtId="169" fontId="2" fillId="0" borderId="60" xfId="2" applyNumberFormat="1" applyFont="1" applyFill="1" applyBorder="1" applyAlignment="1">
      <alignment horizontal="right" vertical="center" wrapText="1"/>
    </xf>
    <xf numFmtId="170" fontId="24" fillId="0" borderId="57" xfId="2" applyNumberFormat="1" applyFont="1" applyFill="1" applyBorder="1" applyAlignment="1">
      <alignment vertical="center"/>
    </xf>
    <xf numFmtId="43" fontId="24" fillId="0" borderId="57" xfId="4" applyNumberFormat="1" applyFont="1" applyFill="1" applyBorder="1" applyAlignment="1">
      <alignment horizontal="center" vertical="center"/>
    </xf>
    <xf numFmtId="0" fontId="24" fillId="0" borderId="57" xfId="4" applyNumberFormat="1" applyFont="1" applyFill="1" applyBorder="1" applyAlignment="1">
      <alignment horizontal="center" vertical="center"/>
    </xf>
    <xf numFmtId="0" fontId="26" fillId="11" borderId="61" xfId="0" applyFont="1" applyFill="1" applyBorder="1" applyAlignment="1">
      <alignment horizontal="center" vertical="center" wrapText="1"/>
    </xf>
    <xf numFmtId="169" fontId="26" fillId="11" borderId="61" xfId="1" applyNumberFormat="1" applyFont="1" applyFill="1" applyBorder="1" applyAlignment="1">
      <alignment horizontal="center" vertical="center" wrapText="1"/>
    </xf>
    <xf numFmtId="1" fontId="24" fillId="0" borderId="57" xfId="0" applyNumberFormat="1" applyFont="1" applyFill="1" applyBorder="1" applyAlignment="1">
      <alignment horizontal="center" vertical="center"/>
    </xf>
    <xf numFmtId="170" fontId="24" fillId="10" borderId="57" xfId="0" applyNumberFormat="1" applyFont="1" applyFill="1" applyBorder="1" applyAlignment="1">
      <alignment vertical="center"/>
    </xf>
    <xf numFmtId="1" fontId="24" fillId="0" borderId="57" xfId="4" applyNumberFormat="1" applyFont="1" applyFill="1" applyBorder="1" applyAlignment="1">
      <alignment horizontal="center" vertical="center"/>
    </xf>
    <xf numFmtId="171" fontId="24" fillId="0" borderId="57" xfId="2" applyNumberFormat="1" applyFont="1" applyFill="1" applyBorder="1" applyAlignment="1">
      <alignment vertical="center"/>
    </xf>
    <xf numFmtId="169" fontId="24" fillId="11" borderId="65" xfId="1" applyNumberFormat="1" applyFont="1" applyFill="1" applyBorder="1" applyAlignment="1">
      <alignment vertical="center"/>
    </xf>
    <xf numFmtId="0" fontId="27" fillId="12" borderId="22" xfId="0" applyFont="1" applyFill="1" applyBorder="1" applyAlignment="1">
      <alignment vertical="center"/>
    </xf>
    <xf numFmtId="49" fontId="27" fillId="12" borderId="23" xfId="0" applyNumberFormat="1" applyFont="1" applyFill="1" applyBorder="1" applyAlignment="1">
      <alignment vertical="center"/>
    </xf>
    <xf numFmtId="0" fontId="20" fillId="12" borderId="23" xfId="0" applyFont="1" applyFill="1" applyBorder="1" applyAlignment="1">
      <alignment vertical="center"/>
    </xf>
    <xf numFmtId="0" fontId="20" fillId="12" borderId="53" xfId="0" applyFont="1" applyFill="1" applyBorder="1" applyAlignment="1">
      <alignment vertical="center"/>
    </xf>
    <xf numFmtId="49" fontId="19" fillId="10" borderId="54" xfId="0" applyNumberFormat="1" applyFont="1" applyFill="1" applyBorder="1" applyAlignment="1">
      <alignment vertical="center"/>
    </xf>
    <xf numFmtId="0" fontId="19" fillId="10" borderId="55" xfId="0" applyNumberFormat="1" applyFont="1" applyFill="1" applyBorder="1" applyAlignment="1">
      <alignment vertical="center"/>
    </xf>
    <xf numFmtId="3" fontId="19" fillId="10" borderId="55" xfId="0" applyNumberFormat="1" applyFont="1" applyFill="1" applyBorder="1" applyAlignment="1">
      <alignment vertical="center"/>
    </xf>
    <xf numFmtId="3" fontId="19" fillId="10" borderId="56" xfId="0" applyNumberFormat="1" applyFont="1" applyFill="1" applyBorder="1" applyAlignment="1">
      <alignment vertical="center"/>
    </xf>
    <xf numFmtId="49" fontId="19" fillId="10" borderId="39" xfId="0" applyNumberFormat="1" applyFont="1" applyFill="1" applyBorder="1" applyAlignment="1">
      <alignment vertical="center"/>
    </xf>
    <xf numFmtId="168" fontId="19" fillId="10" borderId="40" xfId="0" applyNumberFormat="1" applyFont="1" applyFill="1" applyBorder="1" applyAlignment="1">
      <alignment vertical="center"/>
    </xf>
    <xf numFmtId="168" fontId="19" fillId="10" borderId="41" xfId="0" applyNumberFormat="1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2" fillId="0" borderId="58" xfId="0" applyFont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" fillId="0" borderId="57" xfId="0" applyFont="1" applyBorder="1" applyAlignment="1">
      <alignment vertical="center" wrapText="1"/>
    </xf>
    <xf numFmtId="0" fontId="2" fillId="0" borderId="59" xfId="0" applyFont="1" applyBorder="1" applyAlignment="1">
      <alignment horizontal="left" vertical="center"/>
    </xf>
    <xf numFmtId="0" fontId="26" fillId="11" borderId="62" xfId="0" applyFont="1" applyFill="1" applyBorder="1" applyAlignment="1">
      <alignment horizontal="left" vertical="center" wrapText="1"/>
    </xf>
    <xf numFmtId="0" fontId="26" fillId="11" borderId="63" xfId="0" applyFont="1" applyFill="1" applyBorder="1" applyAlignment="1">
      <alignment horizontal="left" vertical="center" wrapText="1"/>
    </xf>
    <xf numFmtId="0" fontId="26" fillId="11" borderId="64" xfId="0" applyFont="1" applyFill="1" applyBorder="1" applyAlignment="1">
      <alignment horizontal="left" vertical="center" wrapText="1"/>
    </xf>
    <xf numFmtId="49" fontId="18" fillId="9" borderId="42" xfId="0" applyNumberFormat="1" applyFont="1" applyFill="1" applyBorder="1" applyAlignment="1">
      <alignment vertical="center"/>
    </xf>
    <xf numFmtId="0" fontId="19" fillId="9" borderId="43" xfId="0" applyFont="1" applyFill="1" applyBorder="1" applyAlignment="1">
      <alignment vertical="center"/>
    </xf>
  </cellXfs>
  <cellStyles count="5">
    <cellStyle name="Millares" xfId="1" builtinId="3"/>
    <cellStyle name="Millares 2" xfId="2"/>
    <cellStyle name="Millares 4" xfId="3"/>
    <cellStyle name="Millares 6" xfId="4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1066800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A7" zoomScaleNormal="100" workbookViewId="0">
      <selection activeCell="C16" sqref="C16"/>
    </sheetView>
  </sheetViews>
  <sheetFormatPr baseColWidth="10" defaultColWidth="10.81640625" defaultRowHeight="11.25" customHeight="1"/>
  <cols>
    <col min="1" max="1" width="4.453125" style="62" customWidth="1"/>
    <col min="2" max="2" width="20.54296875" style="62" customWidth="1"/>
    <col min="3" max="3" width="19.453125" style="62" customWidth="1"/>
    <col min="4" max="4" width="9.453125" style="62" customWidth="1"/>
    <col min="5" max="5" width="18.26953125" style="62" customWidth="1"/>
    <col min="6" max="6" width="17.26953125" style="62" customWidth="1"/>
    <col min="7" max="7" width="26.54296875" style="62" customWidth="1"/>
    <col min="8" max="255" width="10.81640625" style="62" customWidth="1"/>
    <col min="256" max="16384" width="10.81640625" style="63"/>
  </cols>
  <sheetData>
    <row r="1" spans="1:7" ht="15" customHeight="1">
      <c r="A1" s="61"/>
      <c r="B1" s="61"/>
      <c r="C1" s="61"/>
      <c r="D1" s="61"/>
      <c r="E1" s="61"/>
      <c r="F1" s="61"/>
      <c r="G1" s="61"/>
    </row>
    <row r="2" spans="1:7" ht="15" customHeight="1">
      <c r="A2" s="61"/>
      <c r="B2" s="61"/>
      <c r="C2" s="61"/>
      <c r="D2" s="61"/>
      <c r="E2" s="61"/>
      <c r="F2" s="61"/>
      <c r="G2" s="61"/>
    </row>
    <row r="3" spans="1:7" ht="15" customHeight="1">
      <c r="A3" s="61"/>
      <c r="B3" s="61"/>
      <c r="C3" s="61"/>
      <c r="D3" s="61"/>
      <c r="E3" s="61"/>
      <c r="F3" s="61"/>
      <c r="G3" s="61"/>
    </row>
    <row r="4" spans="1:7" ht="15" customHeight="1">
      <c r="A4" s="61"/>
      <c r="B4" s="61"/>
      <c r="C4" s="61"/>
      <c r="D4" s="61"/>
      <c r="E4" s="61"/>
      <c r="F4" s="61"/>
      <c r="G4" s="61"/>
    </row>
    <row r="5" spans="1:7" ht="15" customHeight="1">
      <c r="A5" s="61"/>
      <c r="B5" s="61"/>
      <c r="C5" s="61"/>
      <c r="D5" s="61"/>
      <c r="E5" s="61"/>
      <c r="F5" s="61"/>
      <c r="G5" s="61"/>
    </row>
    <row r="6" spans="1:7" ht="15" customHeight="1">
      <c r="A6" s="61"/>
      <c r="B6" s="61"/>
      <c r="C6" s="61"/>
      <c r="D6" s="61"/>
      <c r="E6" s="61"/>
      <c r="F6" s="61"/>
      <c r="G6" s="61"/>
    </row>
    <row r="7" spans="1:7" ht="15" customHeight="1">
      <c r="A7" s="61"/>
      <c r="B7" s="61"/>
      <c r="C7" s="61"/>
      <c r="D7" s="61"/>
      <c r="E7" s="61"/>
      <c r="F7" s="61"/>
      <c r="G7" s="61"/>
    </row>
    <row r="8" spans="1:7" ht="15" customHeight="1">
      <c r="A8" s="61"/>
      <c r="B8" s="64"/>
      <c r="C8" s="65"/>
      <c r="D8" s="61"/>
      <c r="E8" s="65"/>
      <c r="F8" s="65"/>
      <c r="G8" s="65"/>
    </row>
    <row r="9" spans="1:7" ht="12" customHeight="1">
      <c r="A9" s="66"/>
      <c r="B9" s="1" t="s">
        <v>0</v>
      </c>
      <c r="C9" s="67" t="s">
        <v>60</v>
      </c>
      <c r="D9" s="68"/>
      <c r="E9" s="171" t="s">
        <v>70</v>
      </c>
      <c r="F9" s="172"/>
      <c r="G9" s="69" t="s">
        <v>98</v>
      </c>
    </row>
    <row r="10" spans="1:7" ht="38.25" customHeight="1">
      <c r="A10" s="66"/>
      <c r="B10" s="131" t="s">
        <v>59</v>
      </c>
      <c r="C10" s="132" t="s">
        <v>60</v>
      </c>
      <c r="D10" s="70"/>
      <c r="E10" s="176" t="s">
        <v>1</v>
      </c>
      <c r="F10" s="176"/>
      <c r="G10" s="136" t="s">
        <v>97</v>
      </c>
    </row>
    <row r="11" spans="1:7" ht="18" customHeight="1">
      <c r="A11" s="66"/>
      <c r="B11" s="131" t="s">
        <v>2</v>
      </c>
      <c r="C11" s="133" t="s">
        <v>3</v>
      </c>
      <c r="D11" s="70"/>
      <c r="E11" s="176" t="s">
        <v>65</v>
      </c>
      <c r="F11" s="176"/>
      <c r="G11" s="137">
        <v>615625</v>
      </c>
    </row>
    <row r="12" spans="1:7" ht="11.25" customHeight="1">
      <c r="A12" s="66"/>
      <c r="B12" s="131" t="s">
        <v>4</v>
      </c>
      <c r="C12" s="133" t="s">
        <v>61</v>
      </c>
      <c r="D12" s="70"/>
      <c r="E12" s="176" t="s">
        <v>66</v>
      </c>
      <c r="F12" s="176"/>
      <c r="G12" s="138">
        <f>+G59</f>
        <v>3940000</v>
      </c>
    </row>
    <row r="13" spans="1:7" ht="11.25" customHeight="1">
      <c r="A13" s="66"/>
      <c r="B13" s="131" t="s">
        <v>62</v>
      </c>
      <c r="C13" s="133" t="s">
        <v>63</v>
      </c>
      <c r="D13" s="70"/>
      <c r="E13" s="176" t="s">
        <v>67</v>
      </c>
      <c r="F13" s="176"/>
      <c r="G13" s="139" t="s">
        <v>68</v>
      </c>
    </row>
    <row r="14" spans="1:7" ht="23.25" customHeight="1">
      <c r="A14" s="66"/>
      <c r="B14" s="131" t="s">
        <v>5</v>
      </c>
      <c r="C14" s="134" t="s">
        <v>64</v>
      </c>
      <c r="D14" s="70"/>
      <c r="E14" s="173" t="s">
        <v>6</v>
      </c>
      <c r="F14" s="173"/>
      <c r="G14" s="140" t="s">
        <v>97</v>
      </c>
    </row>
    <row r="15" spans="1:7" ht="25.5" customHeight="1">
      <c r="A15" s="66"/>
      <c r="B15" s="131" t="s">
        <v>7</v>
      </c>
      <c r="C15" s="135">
        <v>44713</v>
      </c>
      <c r="D15" s="70"/>
      <c r="E15" s="177" t="s">
        <v>8</v>
      </c>
      <c r="F15" s="177"/>
      <c r="G15" s="141" t="s">
        <v>69</v>
      </c>
    </row>
    <row r="16" spans="1:7" ht="12" customHeight="1">
      <c r="A16" s="61"/>
      <c r="B16" s="74"/>
      <c r="C16" s="75"/>
      <c r="D16" s="5"/>
      <c r="E16" s="177"/>
      <c r="F16" s="177"/>
      <c r="G16" s="141"/>
    </row>
    <row r="17" spans="1:7" ht="12" customHeight="1">
      <c r="A17" s="76"/>
      <c r="B17" s="174" t="s">
        <v>9</v>
      </c>
      <c r="C17" s="175"/>
      <c r="D17" s="175"/>
      <c r="E17" s="175"/>
      <c r="F17" s="175"/>
      <c r="G17" s="175"/>
    </row>
    <row r="18" spans="1:7" ht="12" customHeight="1">
      <c r="A18" s="61"/>
      <c r="B18" s="77"/>
      <c r="C18" s="78"/>
      <c r="D18" s="78"/>
      <c r="E18" s="78"/>
      <c r="F18" s="79"/>
      <c r="G18" s="79"/>
    </row>
    <row r="19" spans="1:7" ht="12" customHeight="1">
      <c r="A19" s="66"/>
      <c r="B19" s="3" t="s">
        <v>10</v>
      </c>
      <c r="C19" s="4"/>
      <c r="D19" s="5"/>
      <c r="E19" s="5"/>
      <c r="F19" s="5"/>
      <c r="G19" s="5"/>
    </row>
    <row r="20" spans="1:7" ht="24" customHeight="1">
      <c r="A20" s="76"/>
      <c r="B20" s="6" t="s">
        <v>11</v>
      </c>
      <c r="C20" s="6" t="s">
        <v>12</v>
      </c>
      <c r="D20" s="6" t="s">
        <v>13</v>
      </c>
      <c r="E20" s="6" t="s">
        <v>14</v>
      </c>
      <c r="F20" s="6" t="s">
        <v>15</v>
      </c>
      <c r="G20" s="6" t="s">
        <v>16</v>
      </c>
    </row>
    <row r="21" spans="1:7" ht="12.75" customHeight="1">
      <c r="A21" s="76"/>
      <c r="B21" s="142" t="s">
        <v>71</v>
      </c>
      <c r="C21" s="143" t="s">
        <v>17</v>
      </c>
      <c r="D21" s="144">
        <v>1</v>
      </c>
      <c r="E21" s="144" t="s">
        <v>72</v>
      </c>
      <c r="F21" s="145">
        <v>30000</v>
      </c>
      <c r="G21" s="73">
        <f>(D21*F21)</f>
        <v>30000</v>
      </c>
    </row>
    <row r="22" spans="1:7" ht="25.5" customHeight="1">
      <c r="A22" s="76"/>
      <c r="B22" s="146" t="s">
        <v>73</v>
      </c>
      <c r="C22" s="143" t="s">
        <v>17</v>
      </c>
      <c r="D22" s="144">
        <v>5</v>
      </c>
      <c r="E22" s="144" t="s">
        <v>23</v>
      </c>
      <c r="F22" s="145">
        <v>30000</v>
      </c>
      <c r="G22" s="73">
        <f>(D22*F22)</f>
        <v>150000</v>
      </c>
    </row>
    <row r="23" spans="1:7" ht="12.75" customHeight="1">
      <c r="A23" s="76"/>
      <c r="B23" s="80"/>
      <c r="C23" s="2"/>
      <c r="D23" s="81"/>
      <c r="E23" s="80"/>
      <c r="F23" s="73"/>
      <c r="G23" s="73">
        <f>(D23*F23)</f>
        <v>0</v>
      </c>
    </row>
    <row r="24" spans="1:7" ht="12.75" customHeight="1">
      <c r="A24" s="76"/>
      <c r="B24" s="7" t="s">
        <v>18</v>
      </c>
      <c r="C24" s="8"/>
      <c r="D24" s="8"/>
      <c r="E24" s="8"/>
      <c r="F24" s="9"/>
      <c r="G24" s="10">
        <f>SUM(G21:G23)</f>
        <v>180000</v>
      </c>
    </row>
    <row r="25" spans="1:7" ht="12" customHeight="1">
      <c r="A25" s="61"/>
      <c r="B25" s="77"/>
      <c r="C25" s="79"/>
      <c r="D25" s="79"/>
      <c r="E25" s="79"/>
      <c r="F25" s="82"/>
      <c r="G25" s="82"/>
    </row>
    <row r="26" spans="1:7" ht="12" customHeight="1">
      <c r="A26" s="66"/>
      <c r="B26" s="11" t="s">
        <v>19</v>
      </c>
      <c r="C26" s="12"/>
      <c r="D26" s="13"/>
      <c r="E26" s="13"/>
      <c r="F26" s="14"/>
      <c r="G26" s="14"/>
    </row>
    <row r="27" spans="1:7" ht="24" customHeight="1">
      <c r="A27" s="66"/>
      <c r="B27" s="15" t="s">
        <v>11</v>
      </c>
      <c r="C27" s="16" t="s">
        <v>12</v>
      </c>
      <c r="D27" s="16" t="s">
        <v>13</v>
      </c>
      <c r="E27" s="15" t="s">
        <v>14</v>
      </c>
      <c r="F27" s="16" t="s">
        <v>15</v>
      </c>
      <c r="G27" s="15" t="s">
        <v>16</v>
      </c>
    </row>
    <row r="28" spans="1:7" ht="12" customHeight="1">
      <c r="A28" s="66"/>
      <c r="B28" s="17"/>
      <c r="C28" s="18" t="s">
        <v>57</v>
      </c>
      <c r="D28" s="18"/>
      <c r="E28" s="18"/>
      <c r="F28" s="17"/>
      <c r="G28" s="17"/>
    </row>
    <row r="29" spans="1:7" ht="12" customHeight="1">
      <c r="A29" s="66"/>
      <c r="B29" s="19" t="s">
        <v>20</v>
      </c>
      <c r="C29" s="20"/>
      <c r="D29" s="20"/>
      <c r="E29" s="20"/>
      <c r="F29" s="21"/>
      <c r="G29" s="21"/>
    </row>
    <row r="30" spans="1:7" ht="12" customHeight="1">
      <c r="A30" s="61"/>
      <c r="B30" s="83"/>
      <c r="C30" s="84"/>
      <c r="D30" s="84"/>
      <c r="E30" s="84"/>
      <c r="F30" s="85"/>
      <c r="G30" s="85"/>
    </row>
    <row r="31" spans="1:7" ht="12" customHeight="1">
      <c r="A31" s="66"/>
      <c r="B31" s="11" t="s">
        <v>21</v>
      </c>
      <c r="C31" s="12"/>
      <c r="D31" s="13"/>
      <c r="E31" s="13"/>
      <c r="F31" s="14"/>
      <c r="G31" s="14"/>
    </row>
    <row r="32" spans="1:7" ht="24" customHeight="1">
      <c r="A32" s="66"/>
      <c r="B32" s="22" t="s">
        <v>11</v>
      </c>
      <c r="C32" s="22" t="s">
        <v>12</v>
      </c>
      <c r="D32" s="22" t="s">
        <v>13</v>
      </c>
      <c r="E32" s="22" t="s">
        <v>14</v>
      </c>
      <c r="F32" s="23" t="s">
        <v>15</v>
      </c>
      <c r="G32" s="22" t="s">
        <v>16</v>
      </c>
    </row>
    <row r="33" spans="1:11" ht="12.75" customHeight="1">
      <c r="A33" s="76"/>
      <c r="B33" s="147" t="s">
        <v>74</v>
      </c>
      <c r="C33" s="148" t="s">
        <v>22</v>
      </c>
      <c r="D33" s="148">
        <v>4</v>
      </c>
      <c r="E33" s="148" t="s">
        <v>24</v>
      </c>
      <c r="F33" s="149">
        <v>100000</v>
      </c>
      <c r="G33" s="73">
        <f>(D33*F33)</f>
        <v>400000</v>
      </c>
    </row>
    <row r="34" spans="1:11" ht="12.75" customHeight="1">
      <c r="A34" s="76"/>
      <c r="B34" s="86"/>
      <c r="C34" s="87"/>
      <c r="D34" s="88"/>
      <c r="E34" s="89"/>
      <c r="F34" s="90"/>
      <c r="G34" s="90">
        <f>(D34*F34)</f>
        <v>0</v>
      </c>
    </row>
    <row r="35" spans="1:11" ht="12.75" customHeight="1">
      <c r="A35" s="66"/>
      <c r="B35" s="24" t="s">
        <v>25</v>
      </c>
      <c r="C35" s="25"/>
      <c r="D35" s="25"/>
      <c r="E35" s="25"/>
      <c r="F35" s="26"/>
      <c r="G35" s="27">
        <f>SUM(G33:G34)</f>
        <v>400000</v>
      </c>
    </row>
    <row r="36" spans="1:11" ht="12" customHeight="1">
      <c r="A36" s="61"/>
      <c r="B36" s="83"/>
      <c r="C36" s="84"/>
      <c r="D36" s="84"/>
      <c r="E36" s="84"/>
      <c r="F36" s="85"/>
      <c r="G36" s="85"/>
    </row>
    <row r="37" spans="1:11" ht="12" customHeight="1">
      <c r="A37" s="66"/>
      <c r="B37" s="11" t="s">
        <v>26</v>
      </c>
      <c r="C37" s="12"/>
      <c r="D37" s="13"/>
      <c r="E37" s="13"/>
      <c r="F37" s="14"/>
      <c r="G37" s="14"/>
    </row>
    <row r="38" spans="1:11" ht="24" customHeight="1">
      <c r="A38" s="66"/>
      <c r="B38" s="23" t="s">
        <v>27</v>
      </c>
      <c r="C38" s="23" t="s">
        <v>28</v>
      </c>
      <c r="D38" s="23" t="s">
        <v>29</v>
      </c>
      <c r="E38" s="23" t="s">
        <v>14</v>
      </c>
      <c r="F38" s="23" t="s">
        <v>15</v>
      </c>
      <c r="G38" s="23" t="s">
        <v>16</v>
      </c>
      <c r="K38" s="91"/>
    </row>
    <row r="39" spans="1:11" ht="12.75" customHeight="1">
      <c r="A39" s="76"/>
      <c r="B39" s="28" t="s">
        <v>75</v>
      </c>
      <c r="C39" s="29"/>
      <c r="D39" s="29"/>
      <c r="E39" s="29"/>
      <c r="F39" s="29"/>
      <c r="G39" s="29"/>
      <c r="K39" s="91"/>
    </row>
    <row r="40" spans="1:11" ht="12.75" customHeight="1">
      <c r="A40" s="76"/>
      <c r="B40" s="142" t="s">
        <v>76</v>
      </c>
      <c r="C40" s="144" t="s">
        <v>77</v>
      </c>
      <c r="D40" s="144">
        <v>1</v>
      </c>
      <c r="E40" s="144" t="s">
        <v>78</v>
      </c>
      <c r="F40" s="150">
        <v>10800</v>
      </c>
      <c r="G40" s="94">
        <f>(D40*F40)</f>
        <v>10800</v>
      </c>
    </row>
    <row r="41" spans="1:11" ht="12.75" customHeight="1">
      <c r="A41" s="76"/>
      <c r="B41" s="142" t="s">
        <v>79</v>
      </c>
      <c r="C41" s="144" t="s">
        <v>80</v>
      </c>
      <c r="D41" s="144">
        <v>1</v>
      </c>
      <c r="E41" s="144" t="s">
        <v>78</v>
      </c>
      <c r="F41" s="150">
        <v>11250</v>
      </c>
      <c r="G41" s="94">
        <f>(D41*F41)</f>
        <v>11250</v>
      </c>
    </row>
    <row r="42" spans="1:11" ht="12.75" customHeight="1">
      <c r="A42" s="76"/>
      <c r="B42" s="142" t="s">
        <v>81</v>
      </c>
      <c r="C42" s="144" t="s">
        <v>80</v>
      </c>
      <c r="D42" s="144">
        <v>1</v>
      </c>
      <c r="E42" s="144" t="s">
        <v>78</v>
      </c>
      <c r="F42" s="150">
        <v>19700</v>
      </c>
      <c r="G42" s="94">
        <f>(D42*F42)</f>
        <v>19700</v>
      </c>
    </row>
    <row r="43" spans="1:11" ht="12.75" customHeight="1">
      <c r="A43" s="76"/>
      <c r="B43" s="95" t="s">
        <v>82</v>
      </c>
      <c r="C43" s="92"/>
      <c r="D43" s="93"/>
      <c r="E43" s="92"/>
      <c r="F43" s="94"/>
      <c r="G43" s="94"/>
    </row>
    <row r="44" spans="1:11" ht="12.75" customHeight="1">
      <c r="A44" s="76"/>
      <c r="B44" s="142" t="s">
        <v>83</v>
      </c>
      <c r="C44" s="151" t="s">
        <v>30</v>
      </c>
      <c r="D44" s="152">
        <v>200</v>
      </c>
      <c r="E44" s="144" t="s">
        <v>84</v>
      </c>
      <c r="F44" s="150">
        <v>4000</v>
      </c>
      <c r="G44" s="94">
        <f>(D44*F44)</f>
        <v>800000</v>
      </c>
    </row>
    <row r="45" spans="1:11" ht="12.75" customHeight="1">
      <c r="A45" s="76"/>
      <c r="B45" s="146" t="s">
        <v>85</v>
      </c>
      <c r="C45" s="151" t="s">
        <v>86</v>
      </c>
      <c r="D45" s="152">
        <v>20</v>
      </c>
      <c r="E45" s="144" t="s">
        <v>84</v>
      </c>
      <c r="F45" s="150">
        <v>10550</v>
      </c>
      <c r="G45" s="94">
        <f>(D45*F45)</f>
        <v>211000</v>
      </c>
    </row>
    <row r="46" spans="1:11" ht="12.75" customHeight="1">
      <c r="A46" s="76"/>
      <c r="B46" s="71"/>
      <c r="C46" s="92"/>
      <c r="D46" s="93"/>
      <c r="E46" s="92"/>
      <c r="F46" s="94"/>
      <c r="G46" s="94">
        <f>(D46*F46)</f>
        <v>0</v>
      </c>
    </row>
    <row r="47" spans="1:11" ht="12.75" customHeight="1">
      <c r="A47" s="76"/>
      <c r="B47" s="95"/>
      <c r="C47" s="96"/>
      <c r="D47" s="72"/>
      <c r="E47" s="96"/>
      <c r="F47" s="94"/>
      <c r="G47" s="94"/>
    </row>
    <row r="48" spans="1:11" ht="12.75" customHeight="1">
      <c r="A48" s="76"/>
      <c r="B48" s="97"/>
      <c r="C48" s="98"/>
      <c r="D48" s="99"/>
      <c r="E48" s="98"/>
      <c r="F48" s="100"/>
      <c r="G48" s="100">
        <f>(D48*F48)</f>
        <v>0</v>
      </c>
    </row>
    <row r="49" spans="1:7" ht="13.5" customHeight="1">
      <c r="A49" s="66"/>
      <c r="B49" s="30" t="s">
        <v>31</v>
      </c>
      <c r="C49" s="31"/>
      <c r="D49" s="31"/>
      <c r="E49" s="31"/>
      <c r="F49" s="32"/>
      <c r="G49" s="33">
        <f>SUM(G39:G48)</f>
        <v>1052750</v>
      </c>
    </row>
    <row r="50" spans="1:7" ht="12" customHeight="1">
      <c r="A50" s="61"/>
      <c r="B50" s="83"/>
      <c r="C50" s="84"/>
      <c r="D50" s="84"/>
      <c r="E50" s="101"/>
      <c r="F50" s="85"/>
      <c r="G50" s="85"/>
    </row>
    <row r="51" spans="1:7" ht="12" customHeight="1">
      <c r="A51" s="66"/>
      <c r="B51" s="11" t="s">
        <v>32</v>
      </c>
      <c r="C51" s="12"/>
      <c r="D51" s="13"/>
      <c r="E51" s="13"/>
      <c r="F51" s="14"/>
      <c r="G51" s="14"/>
    </row>
    <row r="52" spans="1:7" ht="24" customHeight="1">
      <c r="A52" s="66"/>
      <c r="B52" s="22" t="s">
        <v>33</v>
      </c>
      <c r="C52" s="23" t="s">
        <v>28</v>
      </c>
      <c r="D52" s="23" t="s">
        <v>29</v>
      </c>
      <c r="E52" s="22" t="s">
        <v>14</v>
      </c>
      <c r="F52" s="23" t="s">
        <v>15</v>
      </c>
      <c r="G52" s="22" t="s">
        <v>16</v>
      </c>
    </row>
    <row r="53" spans="1:7" ht="12.75" customHeight="1">
      <c r="A53" s="76"/>
      <c r="B53" s="80"/>
      <c r="C53" s="92"/>
      <c r="D53" s="94"/>
      <c r="E53" s="2"/>
      <c r="F53" s="102"/>
      <c r="G53" s="94">
        <f>(D53*F53)</f>
        <v>0</v>
      </c>
    </row>
    <row r="54" spans="1:7" ht="13.5" customHeight="1">
      <c r="A54" s="66"/>
      <c r="B54" s="24" t="s">
        <v>58</v>
      </c>
      <c r="C54" s="34"/>
      <c r="D54" s="34"/>
      <c r="E54" s="34"/>
      <c r="F54" s="35"/>
      <c r="G54" s="36">
        <f>+G53</f>
        <v>0</v>
      </c>
    </row>
    <row r="55" spans="1:7" ht="12" customHeight="1">
      <c r="A55" s="61"/>
      <c r="B55" s="103"/>
      <c r="C55" s="103"/>
      <c r="D55" s="103"/>
      <c r="E55" s="103"/>
      <c r="F55" s="104"/>
      <c r="G55" s="104"/>
    </row>
    <row r="56" spans="1:7" ht="12" customHeight="1">
      <c r="A56" s="105"/>
      <c r="B56" s="45" t="s">
        <v>34</v>
      </c>
      <c r="C56" s="46"/>
      <c r="D56" s="46"/>
      <c r="E56" s="46"/>
      <c r="F56" s="46"/>
      <c r="G56" s="60">
        <f>G24+G35+G49+G54+G29</f>
        <v>1632750</v>
      </c>
    </row>
    <row r="57" spans="1:7" ht="12" customHeight="1">
      <c r="A57" s="105"/>
      <c r="B57" s="47" t="s">
        <v>35</v>
      </c>
      <c r="C57" s="38"/>
      <c r="D57" s="38"/>
      <c r="E57" s="38"/>
      <c r="F57" s="38"/>
      <c r="G57" s="48">
        <f>G56*0.05</f>
        <v>81637.5</v>
      </c>
    </row>
    <row r="58" spans="1:7" ht="12" customHeight="1">
      <c r="A58" s="105"/>
      <c r="B58" s="49" t="s">
        <v>36</v>
      </c>
      <c r="C58" s="37"/>
      <c r="D58" s="37"/>
      <c r="E58" s="37"/>
      <c r="F58" s="37"/>
      <c r="G58" s="50">
        <f>G57+G56</f>
        <v>1714387.5</v>
      </c>
    </row>
    <row r="59" spans="1:7" ht="12" customHeight="1">
      <c r="A59" s="105"/>
      <c r="B59" s="47" t="s">
        <v>37</v>
      </c>
      <c r="C59" s="38"/>
      <c r="D59" s="38"/>
      <c r="E59" s="38"/>
      <c r="F59" s="38"/>
      <c r="G59" s="48">
        <f>+F90</f>
        <v>3940000</v>
      </c>
    </row>
    <row r="60" spans="1:7" ht="12" customHeight="1">
      <c r="A60" s="105"/>
      <c r="B60" s="51" t="s">
        <v>38</v>
      </c>
      <c r="C60" s="52"/>
      <c r="D60" s="52"/>
      <c r="E60" s="52"/>
      <c r="F60" s="52"/>
      <c r="G60" s="53">
        <f>G59-G58</f>
        <v>2225612.5</v>
      </c>
    </row>
    <row r="61" spans="1:7" ht="12" customHeight="1">
      <c r="A61" s="105"/>
      <c r="B61" s="43" t="s">
        <v>39</v>
      </c>
      <c r="C61" s="44"/>
      <c r="D61" s="44"/>
      <c r="E61" s="44"/>
      <c r="F61" s="44"/>
      <c r="G61" s="41"/>
    </row>
    <row r="62" spans="1:7" ht="12.75" customHeight="1" thickBot="1">
      <c r="A62" s="105"/>
      <c r="B62" s="54"/>
      <c r="C62" s="44"/>
      <c r="D62" s="44"/>
      <c r="E62" s="44"/>
      <c r="F62" s="44"/>
      <c r="G62" s="41"/>
    </row>
    <row r="63" spans="1:7" ht="12" customHeight="1">
      <c r="A63" s="105"/>
      <c r="B63" s="58" t="s">
        <v>40</v>
      </c>
      <c r="C63" s="106"/>
      <c r="D63" s="106"/>
      <c r="E63" s="106"/>
      <c r="F63" s="107"/>
      <c r="G63" s="41"/>
    </row>
    <row r="64" spans="1:7" ht="12" customHeight="1">
      <c r="A64" s="105"/>
      <c r="B64" s="113" t="s">
        <v>41</v>
      </c>
      <c r="C64" s="56"/>
      <c r="D64" s="56"/>
      <c r="E64" s="56"/>
      <c r="F64" s="108"/>
      <c r="G64" s="41"/>
    </row>
    <row r="65" spans="1:7" ht="12" customHeight="1">
      <c r="A65" s="105"/>
      <c r="B65" s="113" t="s">
        <v>42</v>
      </c>
      <c r="C65" s="56"/>
      <c r="D65" s="56"/>
      <c r="E65" s="56"/>
      <c r="F65" s="108"/>
      <c r="G65" s="41"/>
    </row>
    <row r="66" spans="1:7" ht="12" customHeight="1">
      <c r="A66" s="105"/>
      <c r="B66" s="113" t="s">
        <v>43</v>
      </c>
      <c r="C66" s="56"/>
      <c r="D66" s="56"/>
      <c r="E66" s="56"/>
      <c r="F66" s="108"/>
      <c r="G66" s="41"/>
    </row>
    <row r="67" spans="1:7" ht="12" customHeight="1">
      <c r="A67" s="105"/>
      <c r="B67" s="113" t="s">
        <v>44</v>
      </c>
      <c r="C67" s="56"/>
      <c r="D67" s="56"/>
      <c r="E67" s="56"/>
      <c r="F67" s="108"/>
      <c r="G67" s="41"/>
    </row>
    <row r="68" spans="1:7" ht="12" customHeight="1">
      <c r="A68" s="105"/>
      <c r="B68" s="113" t="s">
        <v>45</v>
      </c>
      <c r="C68" s="56"/>
      <c r="D68" s="56"/>
      <c r="E68" s="56"/>
      <c r="F68" s="108"/>
      <c r="G68" s="41"/>
    </row>
    <row r="69" spans="1:7" ht="12.75" customHeight="1" thickBot="1">
      <c r="A69" s="105"/>
      <c r="B69" s="114" t="s">
        <v>46</v>
      </c>
      <c r="C69" s="109"/>
      <c r="D69" s="109"/>
      <c r="E69" s="109"/>
      <c r="F69" s="110"/>
      <c r="G69" s="41"/>
    </row>
    <row r="70" spans="1:7" ht="12.75" customHeight="1">
      <c r="A70" s="105"/>
      <c r="B70" s="56"/>
      <c r="C70" s="56"/>
      <c r="D70" s="56"/>
      <c r="E70" s="56"/>
      <c r="F70" s="56"/>
      <c r="G70" s="41"/>
    </row>
    <row r="71" spans="1:7" ht="15" customHeight="1" thickBot="1">
      <c r="A71" s="105"/>
      <c r="B71" s="181" t="s">
        <v>47</v>
      </c>
      <c r="C71" s="182"/>
      <c r="D71" s="115"/>
      <c r="E71" s="116"/>
      <c r="F71" s="111"/>
      <c r="G71" s="41"/>
    </row>
    <row r="72" spans="1:7" ht="12" customHeight="1">
      <c r="A72" s="105"/>
      <c r="B72" s="117" t="s">
        <v>33</v>
      </c>
      <c r="C72" s="118" t="s">
        <v>48</v>
      </c>
      <c r="D72" s="119" t="s">
        <v>49</v>
      </c>
      <c r="E72" s="116"/>
      <c r="F72" s="111"/>
      <c r="G72" s="41"/>
    </row>
    <row r="73" spans="1:7" ht="12" customHeight="1">
      <c r="A73" s="105"/>
      <c r="B73" s="120" t="s">
        <v>50</v>
      </c>
      <c r="C73" s="121">
        <f>+G24</f>
        <v>180000</v>
      </c>
      <c r="D73" s="122">
        <f>(C73/C79)</f>
        <v>0.10499376599514404</v>
      </c>
      <c r="E73" s="116"/>
      <c r="F73" s="111"/>
      <c r="G73" s="41"/>
    </row>
    <row r="74" spans="1:7" ht="12" customHeight="1">
      <c r="A74" s="105"/>
      <c r="B74" s="120" t="s">
        <v>51</v>
      </c>
      <c r="C74" s="123">
        <f>+G29</f>
        <v>0</v>
      </c>
      <c r="D74" s="122">
        <v>0</v>
      </c>
      <c r="E74" s="116"/>
      <c r="F74" s="111"/>
      <c r="G74" s="41"/>
    </row>
    <row r="75" spans="1:7" ht="12" customHeight="1">
      <c r="A75" s="105"/>
      <c r="B75" s="120" t="s">
        <v>52</v>
      </c>
      <c r="C75" s="121">
        <f>+G35</f>
        <v>400000</v>
      </c>
      <c r="D75" s="122">
        <f>(C75/C79)</f>
        <v>0.23331947998920896</v>
      </c>
      <c r="E75" s="116"/>
      <c r="F75" s="111"/>
      <c r="G75" s="41"/>
    </row>
    <row r="76" spans="1:7" ht="12" customHeight="1">
      <c r="A76" s="105"/>
      <c r="B76" s="120" t="s">
        <v>27</v>
      </c>
      <c r="C76" s="121">
        <f>+G49</f>
        <v>1052750</v>
      </c>
      <c r="D76" s="122">
        <f>(C76/C79)</f>
        <v>0.61406770639659936</v>
      </c>
      <c r="E76" s="116"/>
      <c r="F76" s="111"/>
      <c r="G76" s="41"/>
    </row>
    <row r="77" spans="1:7" ht="12" customHeight="1">
      <c r="A77" s="105"/>
      <c r="B77" s="120" t="s">
        <v>53</v>
      </c>
      <c r="C77" s="124">
        <f>+G54</f>
        <v>0</v>
      </c>
      <c r="D77" s="122">
        <f>(C77/C79)</f>
        <v>0</v>
      </c>
      <c r="E77" s="125"/>
      <c r="F77" s="40"/>
      <c r="G77" s="41"/>
    </row>
    <row r="78" spans="1:7" ht="12" customHeight="1">
      <c r="A78" s="105"/>
      <c r="B78" s="120" t="s">
        <v>54</v>
      </c>
      <c r="C78" s="124">
        <f>+G57</f>
        <v>81637.5</v>
      </c>
      <c r="D78" s="122">
        <f>(C78/C79)</f>
        <v>4.7619047619047616E-2</v>
      </c>
      <c r="E78" s="125"/>
      <c r="F78" s="40"/>
      <c r="G78" s="41"/>
    </row>
    <row r="79" spans="1:7" ht="12.75" customHeight="1" thickBot="1">
      <c r="A79" s="105"/>
      <c r="B79" s="126" t="s">
        <v>55</v>
      </c>
      <c r="C79" s="127">
        <f>SUM(C73:C78)</f>
        <v>1714387.5</v>
      </c>
      <c r="D79" s="128">
        <f>SUM(D73:D78)</f>
        <v>1</v>
      </c>
      <c r="E79" s="125"/>
      <c r="F79" s="40"/>
      <c r="G79" s="41"/>
    </row>
    <row r="80" spans="1:7" ht="12" customHeight="1">
      <c r="A80" s="105"/>
      <c r="B80" s="129"/>
      <c r="C80" s="130"/>
      <c r="D80" s="130"/>
      <c r="E80" s="130"/>
      <c r="F80" s="44"/>
      <c r="G80" s="41"/>
    </row>
    <row r="81" spans="1:13" ht="12.75" customHeight="1">
      <c r="A81" s="105"/>
      <c r="B81" s="55"/>
      <c r="C81" s="130"/>
      <c r="D81" s="130"/>
      <c r="E81" s="130"/>
      <c r="F81" s="44"/>
      <c r="G81" s="41"/>
    </row>
    <row r="82" spans="1:13" ht="12" customHeight="1" thickBot="1">
      <c r="A82" s="112"/>
      <c r="B82" s="160"/>
      <c r="C82" s="161" t="s">
        <v>94</v>
      </c>
      <c r="D82" s="162"/>
      <c r="E82" s="163"/>
      <c r="F82" s="39"/>
      <c r="G82" s="41"/>
    </row>
    <row r="83" spans="1:13" ht="12" customHeight="1">
      <c r="A83" s="105"/>
      <c r="B83" s="164" t="s">
        <v>95</v>
      </c>
      <c r="C83" s="165">
        <v>5.6</v>
      </c>
      <c r="D83" s="166">
        <v>7</v>
      </c>
      <c r="E83" s="167">
        <f>(D83/0.8)*0.9</f>
        <v>7.875</v>
      </c>
      <c r="F83" s="59"/>
      <c r="G83" s="42"/>
    </row>
    <row r="84" spans="1:13" ht="12.75" customHeight="1" thickBot="1">
      <c r="A84" s="105"/>
      <c r="B84" s="168" t="s">
        <v>96</v>
      </c>
      <c r="C84" s="169">
        <f>G58/C83</f>
        <v>306140.625</v>
      </c>
      <c r="D84" s="169">
        <f>G58/D83</f>
        <v>244912.5</v>
      </c>
      <c r="E84" s="170">
        <f>G58/E83</f>
        <v>217700</v>
      </c>
      <c r="F84" s="59"/>
      <c r="G84" s="42"/>
    </row>
    <row r="85" spans="1:13" ht="15.65" customHeight="1">
      <c r="A85" s="105"/>
      <c r="B85" s="57" t="s">
        <v>56</v>
      </c>
      <c r="C85" s="56"/>
      <c r="D85" s="56"/>
      <c r="E85" s="56"/>
      <c r="F85" s="56"/>
      <c r="G85" s="56"/>
    </row>
    <row r="86" spans="1:13" ht="11.25" customHeight="1">
      <c r="B86" s="153" t="s">
        <v>87</v>
      </c>
      <c r="C86" s="153" t="s">
        <v>29</v>
      </c>
      <c r="D86" s="153" t="s">
        <v>88</v>
      </c>
      <c r="E86" s="153" t="s">
        <v>15</v>
      </c>
      <c r="F86" s="154" t="s">
        <v>16</v>
      </c>
    </row>
    <row r="87" spans="1:13" ht="11.25" customHeight="1">
      <c r="B87" s="142" t="s">
        <v>89</v>
      </c>
      <c r="C87" s="155">
        <v>6</v>
      </c>
      <c r="D87" s="144" t="s">
        <v>90</v>
      </c>
      <c r="E87" s="150">
        <v>340000</v>
      </c>
      <c r="F87" s="156">
        <f>+E87*C87</f>
        <v>2040000</v>
      </c>
      <c r="K87" s="62">
        <v>200</v>
      </c>
      <c r="L87" s="62">
        <f>C87*K87</f>
        <v>1200</v>
      </c>
      <c r="M87" s="62">
        <f>L90/500</f>
        <v>6.4</v>
      </c>
    </row>
    <row r="88" spans="1:13" ht="11.25" customHeight="1">
      <c r="B88" s="142" t="s">
        <v>91</v>
      </c>
      <c r="C88" s="155">
        <v>2</v>
      </c>
      <c r="D88" s="144" t="s">
        <v>90</v>
      </c>
      <c r="E88" s="150">
        <v>350000</v>
      </c>
      <c r="F88" s="156">
        <f>+E88*C88</f>
        <v>700000</v>
      </c>
      <c r="K88" s="62">
        <v>450</v>
      </c>
      <c r="L88" s="62">
        <f t="shared" ref="L88:L89" si="0">C88*K88</f>
        <v>900</v>
      </c>
    </row>
    <row r="89" spans="1:13" ht="11.25" customHeight="1">
      <c r="B89" s="142" t="s">
        <v>92</v>
      </c>
      <c r="C89" s="157">
        <v>2</v>
      </c>
      <c r="D89" s="144" t="s">
        <v>90</v>
      </c>
      <c r="E89" s="158">
        <v>600000</v>
      </c>
      <c r="F89" s="156">
        <f>+E89*C89</f>
        <v>1200000</v>
      </c>
      <c r="K89" s="62">
        <v>550</v>
      </c>
      <c r="L89" s="62">
        <f t="shared" si="0"/>
        <v>1100</v>
      </c>
    </row>
    <row r="90" spans="1:13" ht="11.25" customHeight="1">
      <c r="B90" s="178" t="s">
        <v>93</v>
      </c>
      <c r="C90" s="179"/>
      <c r="D90" s="179"/>
      <c r="E90" s="180"/>
      <c r="F90" s="159">
        <f>SUM(F87:F89)</f>
        <v>3940000</v>
      </c>
      <c r="L90" s="62">
        <f>SUM(L87:L89)</f>
        <v>3200</v>
      </c>
    </row>
  </sheetData>
  <mergeCells count="10">
    <mergeCell ref="B90:E90"/>
    <mergeCell ref="B71:C71"/>
    <mergeCell ref="E13:F13"/>
    <mergeCell ref="E11:F11"/>
    <mergeCell ref="E10:F10"/>
    <mergeCell ref="E9:F9"/>
    <mergeCell ref="E14:F14"/>
    <mergeCell ref="B17:G17"/>
    <mergeCell ref="E12:F12"/>
    <mergeCell ref="E15:F16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2022-07-26T11:55:39Z</dcterms:modified>
</cp:coreProperties>
</file>