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0" yWindow="0" windowWidth="28800" windowHeight="18000"/>
  </bookViews>
  <sheets>
    <sheet name="Bovino Leche" sheetId="1" r:id="rId1"/>
  </sheets>
  <definedNames>
    <definedName name="_xlnm.Print_Area" localSheetId="0">'Bovino Leche'!$A$1:$F$94</definedName>
  </definedNames>
  <calcPr calcId="152511"/>
</workbook>
</file>

<file path=xl/calcChain.xml><?xml version="1.0" encoding="utf-8"?>
<calcChain xmlns="http://schemas.openxmlformats.org/spreadsheetml/2006/main">
  <c r="F23" i="1" l="1"/>
  <c r="F22" i="1" l="1"/>
  <c r="F53" i="1" l="1"/>
  <c r="F52" i="1"/>
  <c r="F51" i="1"/>
  <c r="F49" i="1"/>
  <c r="F48" i="1"/>
  <c r="F46" i="1"/>
  <c r="F33" i="1"/>
  <c r="F21" i="1" l="1"/>
  <c r="B83" i="1"/>
  <c r="F20" i="1" l="1"/>
  <c r="F24" i="1" s="1"/>
  <c r="F55" i="1"/>
  <c r="F34" i="1"/>
  <c r="F61" i="1"/>
  <c r="B86" i="1" s="1"/>
  <c r="F44" i="1"/>
  <c r="F42" i="1"/>
  <c r="F40" i="1"/>
  <c r="F11" i="1"/>
  <c r="F66" i="1" s="1"/>
  <c r="F56" i="1" l="1"/>
  <c r="B85" i="1" s="1"/>
  <c r="B82" i="1"/>
  <c r="F35" i="1"/>
  <c r="B84" i="1" l="1"/>
  <c r="F63" i="1"/>
  <c r="F64" i="1" s="1"/>
  <c r="F65" i="1" l="1"/>
  <c r="B87" i="1"/>
  <c r="B88" i="1" s="1"/>
  <c r="C84" i="1" s="1"/>
  <c r="F67" i="1" l="1"/>
  <c r="C93" i="1"/>
  <c r="D93" i="1"/>
  <c r="B93" i="1"/>
  <c r="C82" i="1"/>
  <c r="C85" i="1"/>
  <c r="C87" i="1"/>
  <c r="C86" i="1"/>
  <c r="C88" i="1" l="1"/>
</calcChain>
</file>

<file path=xl/sharedStrings.xml><?xml version="1.0" encoding="utf-8"?>
<sst xmlns="http://schemas.openxmlformats.org/spreadsheetml/2006/main" count="161" uniqueCount="114">
  <si>
    <t>RUBRO O CULTIVO</t>
  </si>
  <si>
    <t>VARIEDAD</t>
  </si>
  <si>
    <t>FECHA ESTIMADA  PRECIO VENTA</t>
  </si>
  <si>
    <t>NIVEL TECNOLÓGICO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</si>
  <si>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</si>
  <si>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</si>
  <si>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</si>
  <si>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</si>
  <si>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</si>
  <si>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</si>
  <si>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</si>
  <si>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</si>
  <si>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</si>
  <si>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</si>
  <si>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</si>
  <si>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</si>
  <si>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</si>
  <si>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</si>
  <si>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</si>
  <si>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</si>
  <si>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</si>
  <si>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</si>
  <si>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</si>
  <si>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</si>
  <si>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</si>
  <si>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</si>
  <si>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</si>
  <si>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</si>
  <si>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</si>
  <si>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</si>
  <si>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</si>
  <si>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</si>
  <si>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</si>
  <si>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</si>
  <si>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</si>
  <si>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</si>
  <si>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</si>
  <si>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</si>
  <si>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</si>
  <si>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</si>
  <si>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</si>
  <si>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</si>
  <si>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</si>
  <si>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</si>
  <si>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</si>
  <si>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</si>
  <si>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</si>
  <si>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</si>
  <si>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</si>
  <si>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</si>
  <si>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(*): Este valor representa el valor mìnimo de venta del producto</t>
  </si>
  <si>
    <t>JA</t>
  </si>
  <si>
    <t>Bajo</t>
  </si>
  <si>
    <t>Doñihue</t>
  </si>
  <si>
    <t>Mercado local</t>
  </si>
  <si>
    <t>anual</t>
  </si>
  <si>
    <t>cantidad</t>
  </si>
  <si>
    <t>VITAMINAS</t>
  </si>
  <si>
    <t>Multivitaminicos</t>
  </si>
  <si>
    <t>MINERALES</t>
  </si>
  <si>
    <t>VARIOS</t>
  </si>
  <si>
    <t>Agua</t>
  </si>
  <si>
    <t>Lt</t>
  </si>
  <si>
    <t>N/A</t>
  </si>
  <si>
    <t>COSTO TOTAL/Plantel</t>
  </si>
  <si>
    <t>$/ave</t>
  </si>
  <si>
    <t>BOVINOS</t>
  </si>
  <si>
    <t>Mezcla dieta</t>
  </si>
  <si>
    <t>Triturado dieta</t>
  </si>
  <si>
    <t>JM</t>
  </si>
  <si>
    <t>cc</t>
  </si>
  <si>
    <t>ANTIPARASITARIO</t>
  </si>
  <si>
    <t>Noviembre -Febrero</t>
  </si>
  <si>
    <t>Pomo control Mastitis</t>
  </si>
  <si>
    <t>Mayo-julio</t>
  </si>
  <si>
    <t>HOLSTEIN- FRISIAN (1)</t>
  </si>
  <si>
    <t xml:space="preserve">PRECIO ESPERADO ($/ LT.)  </t>
  </si>
  <si>
    <t>Complejo multimineral lecheria</t>
  </si>
  <si>
    <t>Dieta bovina (3)</t>
  </si>
  <si>
    <t>4.  Los Manejos generales corresponde a las labores propias de la explotación , tal como abrevar, alimentar , entre otras.</t>
  </si>
  <si>
    <t>5. En Lactancia se considero el usos de Eprinomectina 0,5% como antiparasitario pou-on por su versatilidad y 0 dia de resguardo  en leche.</t>
  </si>
  <si>
    <r>
      <t xml:space="preserve">7. Producto que el periodo de preñez- lactacia es diverso en los planteles no  aplicaria  una </t>
    </r>
    <r>
      <rPr>
        <u/>
        <sz val="7"/>
        <color indexed="8"/>
        <rFont val="Calibri"/>
        <family val="2"/>
      </rPr>
      <t>Epoca ( Mes)</t>
    </r>
    <r>
      <rPr>
        <sz val="7"/>
        <color indexed="8"/>
        <rFont val="Calibri"/>
        <family val="2"/>
      </rPr>
      <t xml:space="preserve">  definida como secado.</t>
    </r>
  </si>
  <si>
    <t xml:space="preserve">ALIMENTO </t>
  </si>
  <si>
    <t>PERIODO SECADO **(6)</t>
  </si>
  <si>
    <t>6. Se considero 60 dias como periodo de secado para poder realizar manejos sanitarios previo al parto-inicio lactancia.</t>
  </si>
  <si>
    <t>VACUNAS</t>
  </si>
  <si>
    <t>Clostridial</t>
  </si>
  <si>
    <t>unidad</t>
  </si>
  <si>
    <t>IBR, PI3,BRSV,L5</t>
  </si>
  <si>
    <t>E.coli</t>
  </si>
  <si>
    <t>Enero</t>
  </si>
  <si>
    <t>Agosto</t>
  </si>
  <si>
    <t xml:space="preserve">       N/A (7)</t>
  </si>
  <si>
    <t xml:space="preserve">Endectocida parenteral </t>
  </si>
  <si>
    <t>Endectocida  dermal ** (5)</t>
  </si>
  <si>
    <t xml:space="preserve"> </t>
  </si>
  <si>
    <r>
      <rPr>
        <sz val="7"/>
        <color indexed="8"/>
        <rFont val="Calibri"/>
        <family val="2"/>
      </rPr>
      <t>1.</t>
    </r>
    <r>
      <rPr>
        <b/>
        <sz val="7"/>
        <color indexed="8"/>
        <rFont val="Calibri"/>
        <family val="2"/>
      </rPr>
      <t xml:space="preserve"> </t>
    </r>
    <r>
      <rPr>
        <sz val="7"/>
        <color indexed="8"/>
        <rFont val="Calibri"/>
        <family val="2"/>
      </rPr>
      <t>Para analisis economico se utiliza la Raza HOLSTEIN- FRISIAN, producto del masivo  uso de la raza  y sus hibridos en pequeños agricultores.</t>
    </r>
  </si>
  <si>
    <t>Manejo sanitario</t>
  </si>
  <si>
    <t xml:space="preserve">  </t>
  </si>
  <si>
    <t>alimentacio y manejo general</t>
  </si>
  <si>
    <t>ALIMENTACION E INSUMOS</t>
  </si>
  <si>
    <t>COSTOS DIRECTOS DE PRODUCCIÓN POR UNIDAD PRODUCTIVA (INCLUYE IVA)</t>
  </si>
  <si>
    <t>Rendimiento (LITROS/CABEZA)</t>
  </si>
  <si>
    <t>Costo unitario ($/LITRO) (*)</t>
  </si>
  <si>
    <t xml:space="preserve">RENDIMIENTO.(Lts./Leche/Vaca/10 meses del Año).  (Rebaño de 2 cabezas)  </t>
  </si>
  <si>
    <t>Encaste; preprato y parto</t>
  </si>
  <si>
    <t>2.  Se considera periodo de ordeña a base de 62 dias de periodo seco y 303 dias de ordeña</t>
  </si>
  <si>
    <t>Ordeña (2)</t>
  </si>
  <si>
    <t>Sequia/ Enfermedades/ Robo</t>
  </si>
  <si>
    <t>3. La Dieta se calculo  en relacion al 3% del Peso vivo (PV) en base a materia  seca (MS). Dieta a base de Heno, harinilla, granoy pelon de almendro, entre otros.</t>
  </si>
  <si>
    <t>8. Producto a venta principal a considerar es leche. Sin embargo, exiten produccion de subproductos lacteos principalmente queso.</t>
  </si>
  <si>
    <t xml:space="preserve">enero 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</si>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</sst>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7"/>
      <color theme="1"/>
      <name val="Helvetica Neue"/>
      <family val="2"/>
      <scheme val="minor"/>
    </font>
    <font>
      <sz val="8"/>
      <color theme="1"/>
      <name val="Arial Narrow"/>
      <family val="2"/>
    </font>
    <font>
      <u/>
      <sz val="7"/>
      <color indexed="8"/>
      <name val="Calibri"/>
      <family val="2"/>
    </font>
    <font>
      <b/>
      <sz val="8"/>
      <color indexed="9"/>
      <name val="Calibri"/>
      <family val="2"/>
    </font>
    <font>
      <b/>
      <i/>
      <sz val="8"/>
      <color indexed="9"/>
      <name val="Calibri"/>
      <family val="2"/>
    </font>
    <font>
      <sz val="11"/>
      <color indexed="8"/>
      <name val="Calibri"/>
      <family val="2"/>
    </font>
    <font>
      <b/>
      <sz val="10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164" fontId="17" fillId="0" borderId="0" applyFont="0" applyFill="0" applyBorder="0" applyAlignment="0" applyProtection="0"/>
    <xf numFmtId="41" fontId="23" fillId="0" borderId="0" applyFont="0" applyFill="0" applyBorder="0" applyAlignment="0" applyProtection="0"/>
  </cellStyleXfs>
  <cellXfs count="16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right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5" fillId="3" borderId="5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6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5" fontId="4" fillId="2" borderId="5" xfId="0" applyNumberFormat="1" applyFont="1" applyFill="1" applyBorder="1" applyAlignment="1"/>
    <xf numFmtId="49" fontId="7" fillId="3" borderId="17" xfId="0" applyNumberFormat="1" applyFont="1" applyFill="1" applyBorder="1" applyAlignment="1">
      <alignment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3" fillId="7" borderId="19" xfId="0" applyFont="1" applyFill="1" applyBorder="1" applyAlignment="1"/>
    <xf numFmtId="3" fontId="11" fillId="2" borderId="5" xfId="0" applyNumberFormat="1" applyFont="1" applyFill="1" applyBorder="1" applyAlignment="1">
      <alignment vertical="center"/>
    </xf>
    <xf numFmtId="0" fontId="11" fillId="2" borderId="5" xfId="0" applyNumberFormat="1" applyFont="1" applyFill="1" applyBorder="1" applyAlignment="1">
      <alignment vertical="center"/>
    </xf>
    <xf numFmtId="167" fontId="11" fillId="2" borderId="5" xfId="0" applyNumberFormat="1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0" fontId="8" fillId="7" borderId="19" xfId="0" applyFont="1" applyFill="1" applyBorder="1" applyAlignment="1">
      <alignment vertical="center"/>
    </xf>
    <xf numFmtId="0" fontId="13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8" fillId="5" borderId="28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49" fontId="11" fillId="8" borderId="30" xfId="0" applyNumberFormat="1" applyFont="1" applyFill="1" applyBorder="1" applyAlignment="1">
      <alignment vertical="center"/>
    </xf>
    <xf numFmtId="49" fontId="13" fillId="8" borderId="31" xfId="0" applyNumberFormat="1" applyFont="1" applyFill="1" applyBorder="1" applyAlignment="1"/>
    <xf numFmtId="49" fontId="11" fillId="2" borderId="32" xfId="0" applyNumberFormat="1" applyFont="1" applyFill="1" applyBorder="1" applyAlignment="1">
      <alignment vertical="center"/>
    </xf>
    <xf numFmtId="9" fontId="13" fillId="2" borderId="33" xfId="0" applyNumberFormat="1" applyFont="1" applyFill="1" applyBorder="1" applyAlignment="1"/>
    <xf numFmtId="49" fontId="11" fillId="8" borderId="34" xfId="0" applyNumberFormat="1" applyFont="1" applyFill="1" applyBorder="1" applyAlignment="1">
      <alignment vertical="center"/>
    </xf>
    <xf numFmtId="167" fontId="11" fillId="8" borderId="35" xfId="0" applyNumberFormat="1" applyFont="1" applyFill="1" applyBorder="1" applyAlignment="1">
      <alignment vertical="center"/>
    </xf>
    <xf numFmtId="9" fontId="11" fillId="8" borderId="36" xfId="0" applyNumberFormat="1" applyFont="1" applyFill="1" applyBorder="1" applyAlignment="1">
      <alignment vertical="center"/>
    </xf>
    <xf numFmtId="0" fontId="13" fillId="9" borderId="39" xfId="0" applyFont="1" applyFill="1" applyBorder="1" applyAlignment="1"/>
    <xf numFmtId="0" fontId="13" fillId="2" borderId="19" xfId="0" applyFont="1" applyFill="1" applyBorder="1" applyAlignment="1">
      <alignment vertical="center"/>
    </xf>
    <xf numFmtId="49" fontId="13" fillId="2" borderId="19" xfId="0" applyNumberFormat="1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0" fontId="8" fillId="9" borderId="18" xfId="0" applyFont="1" applyFill="1" applyBorder="1" applyAlignment="1">
      <alignment vertical="center"/>
    </xf>
    <xf numFmtId="49" fontId="16" fillId="9" borderId="19" xfId="0" applyNumberFormat="1" applyFont="1" applyFill="1" applyBorder="1" applyAlignment="1">
      <alignment vertical="center"/>
    </xf>
    <xf numFmtId="0" fontId="8" fillId="9" borderId="19" xfId="0" applyFont="1" applyFill="1" applyBorder="1" applyAlignment="1">
      <alignment vertical="center"/>
    </xf>
    <xf numFmtId="0" fontId="8" fillId="9" borderId="40" xfId="0" applyFont="1" applyFill="1" applyBorder="1" applyAlignment="1">
      <alignment vertical="center"/>
    </xf>
    <xf numFmtId="49" fontId="11" fillId="8" borderId="41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49" fontId="4" fillId="2" borderId="5" xfId="0" applyNumberFormat="1" applyFont="1" applyFill="1" applyBorder="1" applyAlignment="1"/>
    <xf numFmtId="0" fontId="4" fillId="2" borderId="5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49" fontId="6" fillId="2" borderId="45" xfId="0" applyNumberFormat="1" applyFont="1" applyFill="1" applyBorder="1" applyAlignment="1"/>
    <xf numFmtId="49" fontId="4" fillId="2" borderId="45" xfId="0" applyNumberFormat="1" applyFont="1" applyFill="1" applyBorder="1" applyAlignment="1">
      <alignment horizontal="center"/>
    </xf>
    <xf numFmtId="49" fontId="4" fillId="2" borderId="45" xfId="0" applyNumberFormat="1" applyFont="1" applyFill="1" applyBorder="1" applyAlignment="1"/>
    <xf numFmtId="0" fontId="4" fillId="2" borderId="45" xfId="0" applyNumberFormat="1" applyFont="1" applyFill="1" applyBorder="1" applyAlignment="1">
      <alignment horizontal="center"/>
    </xf>
    <xf numFmtId="168" fontId="19" fillId="2" borderId="5" xfId="0" applyNumberFormat="1" applyFont="1" applyFill="1" applyBorder="1" applyAlignment="1">
      <alignment horizontal="right"/>
    </xf>
    <xf numFmtId="49" fontId="11" fillId="8" borderId="2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49" fontId="6" fillId="2" borderId="44" xfId="0" applyNumberFormat="1" applyFont="1" applyFill="1" applyBorder="1" applyAlignment="1"/>
    <xf numFmtId="49" fontId="4" fillId="2" borderId="47" xfId="0" applyNumberFormat="1" applyFont="1" applyFill="1" applyBorder="1" applyAlignment="1">
      <alignment horizontal="center" wrapText="1"/>
    </xf>
    <xf numFmtId="49" fontId="1" fillId="3" borderId="48" xfId="0" applyNumberFormat="1" applyFont="1" applyFill="1" applyBorder="1" applyAlignment="1">
      <alignment horizontal="center" vertical="center"/>
    </xf>
    <xf numFmtId="0" fontId="18" fillId="0" borderId="45" xfId="0" applyFont="1" applyBorder="1"/>
    <xf numFmtId="0" fontId="17" fillId="0" borderId="0" xfId="0" applyNumberFormat="1" applyFont="1" applyAlignment="1"/>
    <xf numFmtId="14" fontId="4" fillId="2" borderId="5" xfId="0" applyNumberFormat="1" applyFont="1" applyFill="1" applyBorder="1" applyAlignment="1">
      <alignment horizontal="right" vertical="center"/>
    </xf>
    <xf numFmtId="0" fontId="17" fillId="0" borderId="19" xfId="0" applyNumberFormat="1" applyFont="1" applyBorder="1" applyAlignment="1"/>
    <xf numFmtId="49" fontId="11" fillId="2" borderId="19" xfId="0" applyNumberFormat="1" applyFont="1" applyFill="1" applyBorder="1" applyAlignment="1">
      <alignment vertical="center"/>
    </xf>
    <xf numFmtId="49" fontId="7" fillId="3" borderId="49" xfId="0" applyNumberFormat="1" applyFont="1" applyFill="1" applyBorder="1" applyAlignment="1">
      <alignment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vertical="center"/>
    </xf>
    <xf numFmtId="0" fontId="18" fillId="0" borderId="45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/>
    </xf>
    <xf numFmtId="3" fontId="2" fillId="2" borderId="16" xfId="0" applyNumberFormat="1" applyFont="1" applyFill="1" applyBorder="1" applyAlignment="1">
      <alignment horizontal="center"/>
    </xf>
    <xf numFmtId="3" fontId="7" fillId="3" borderId="49" xfId="0" applyNumberFormat="1" applyFont="1" applyFill="1" applyBorder="1" applyAlignment="1">
      <alignment horizontal="center" vertical="center"/>
    </xf>
    <xf numFmtId="3" fontId="7" fillId="3" borderId="17" xfId="0" applyNumberFormat="1" applyFont="1" applyFill="1" applyBorder="1" applyAlignment="1">
      <alignment horizontal="center" vertical="center"/>
    </xf>
    <xf numFmtId="3" fontId="2" fillId="2" borderId="21" xfId="0" applyNumberFormat="1" applyFont="1" applyFill="1" applyBorder="1" applyAlignment="1">
      <alignment horizontal="center"/>
    </xf>
    <xf numFmtId="166" fontId="1" fillId="2" borderId="19" xfId="0" applyNumberFormat="1" applyFont="1" applyFill="1" applyBorder="1" applyAlignment="1">
      <alignment horizontal="center" vertical="center"/>
    </xf>
    <xf numFmtId="166" fontId="15" fillId="2" borderId="19" xfId="0" applyNumberFormat="1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49" fontId="4" fillId="2" borderId="5" xfId="0" applyNumberFormat="1" applyFont="1" applyFill="1" applyBorder="1" applyAlignment="1">
      <alignment horizontal="right" vertical="center" wrapText="1"/>
    </xf>
    <xf numFmtId="49" fontId="21" fillId="3" borderId="4" xfId="0" applyNumberFormat="1" applyFont="1" applyFill="1" applyBorder="1" applyAlignment="1">
      <alignment vertical="center" wrapText="1"/>
    </xf>
    <xf numFmtId="49" fontId="10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/>
    <xf numFmtId="3" fontId="19" fillId="2" borderId="5" xfId="0" applyNumberFormat="1" applyFont="1" applyFill="1" applyBorder="1" applyAlignment="1">
      <alignment horizontal="right"/>
    </xf>
    <xf numFmtId="0" fontId="4" fillId="2" borderId="6" xfId="0" applyFont="1" applyFill="1" applyBorder="1" applyAlignment="1"/>
    <xf numFmtId="0" fontId="10" fillId="2" borderId="7" xfId="0" applyFont="1" applyFill="1" applyBorder="1" applyAlignment="1">
      <alignment wrapText="1"/>
    </xf>
    <xf numFmtId="14" fontId="10" fillId="2" borderId="8" xfId="0" applyNumberFormat="1" applyFont="1" applyFill="1" applyBorder="1" applyAlignment="1"/>
    <xf numFmtId="0" fontId="10" fillId="2" borderId="3" xfId="0" applyFont="1" applyFill="1" applyBorder="1" applyAlignment="1"/>
    <xf numFmtId="0" fontId="10" fillId="2" borderId="8" xfId="0" applyFont="1" applyFill="1" applyBorder="1" applyAlignment="1"/>
    <xf numFmtId="0" fontId="10" fillId="2" borderId="8" xfId="0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right" vertical="center"/>
    </xf>
    <xf numFmtId="3" fontId="5" fillId="3" borderId="5" xfId="0" applyNumberFormat="1" applyFont="1" applyFill="1" applyBorder="1" applyAlignment="1">
      <alignment horizontal="right" vertical="center"/>
    </xf>
    <xf numFmtId="0" fontId="4" fillId="2" borderId="5" xfId="0" applyNumberFormat="1" applyFont="1" applyFill="1" applyBorder="1" applyAlignment="1">
      <alignment horizontal="right" wrapText="1"/>
    </xf>
    <xf numFmtId="0" fontId="5" fillId="3" borderId="13" xfId="0" applyFont="1" applyFill="1" applyBorder="1" applyAlignment="1">
      <alignment horizontal="right" vertical="center"/>
    </xf>
    <xf numFmtId="3" fontId="5" fillId="3" borderId="13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/>
    </xf>
    <xf numFmtId="3" fontId="4" fillId="2" borderId="44" xfId="0" applyNumberFormat="1" applyFont="1" applyFill="1" applyBorder="1" applyAlignment="1">
      <alignment horizontal="right"/>
    </xf>
    <xf numFmtId="3" fontId="4" fillId="2" borderId="45" xfId="0" applyNumberFormat="1" applyFont="1" applyFill="1" applyBorder="1" applyAlignment="1">
      <alignment horizontal="right"/>
    </xf>
    <xf numFmtId="164" fontId="4" fillId="2" borderId="45" xfId="1" applyFont="1" applyFill="1" applyBorder="1" applyAlignment="1">
      <alignment horizontal="right"/>
    </xf>
    <xf numFmtId="164" fontId="18" fillId="0" borderId="45" xfId="1" applyFont="1" applyBorder="1" applyAlignment="1">
      <alignment horizontal="right"/>
    </xf>
    <xf numFmtId="41" fontId="11" fillId="8" borderId="42" xfId="2" applyFont="1" applyFill="1" applyBorder="1" applyAlignment="1">
      <alignment vertical="center"/>
    </xf>
    <xf numFmtId="41" fontId="11" fillId="8" borderId="43" xfId="2" applyFont="1" applyFill="1" applyBorder="1" applyAlignment="1">
      <alignment vertical="center"/>
    </xf>
    <xf numFmtId="166" fontId="24" fillId="5" borderId="24" xfId="0" applyNumberFormat="1" applyFont="1" applyFill="1" applyBorder="1" applyAlignment="1">
      <alignment horizontal="center" vertical="center"/>
    </xf>
    <xf numFmtId="166" fontId="24" fillId="3" borderId="26" xfId="0" applyNumberFormat="1" applyFont="1" applyFill="1" applyBorder="1" applyAlignment="1">
      <alignment horizontal="center" vertical="center"/>
    </xf>
    <xf numFmtId="166" fontId="24" fillId="5" borderId="26" xfId="0" applyNumberFormat="1" applyFont="1" applyFill="1" applyBorder="1" applyAlignment="1">
      <alignment horizontal="center" vertical="center"/>
    </xf>
    <xf numFmtId="166" fontId="24" fillId="6" borderId="29" xfId="0" applyNumberFormat="1" applyFont="1" applyFill="1" applyBorder="1" applyAlignment="1">
      <alignment horizontal="center" vertical="center"/>
    </xf>
    <xf numFmtId="49" fontId="16" fillId="9" borderId="37" xfId="0" applyNumberFormat="1" applyFont="1" applyFill="1" applyBorder="1" applyAlignment="1">
      <alignment vertical="center"/>
    </xf>
    <xf numFmtId="0" fontId="11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14" fillId="3" borderId="46" xfId="0" applyNumberFormat="1" applyFont="1" applyFill="1" applyBorder="1" applyAlignment="1">
      <alignment vertical="top" wrapText="1"/>
    </xf>
    <xf numFmtId="0" fontId="14" fillId="4" borderId="47" xfId="0" applyFont="1" applyFill="1" applyBorder="1" applyAlignment="1">
      <alignment vertical="top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22" fillId="3" borderId="5" xfId="0" applyNumberFormat="1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</xdr:colOff>
      <xdr:row>0</xdr:row>
      <xdr:rowOff>102054</xdr:rowOff>
    </xdr:from>
    <xdr:to>
      <xdr:col>5</xdr:col>
      <xdr:colOff>898071</xdr:colOff>
      <xdr:row>6</xdr:row>
      <xdr:rowOff>134138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8" y="102054"/>
          <a:ext cx="588508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4"/>
  <sheetViews>
    <sheetView showGridLines="0" tabSelected="1" zoomScale="140" zoomScaleNormal="140" workbookViewId="0">
      <selection activeCell="B14" sqref="B14"/>
    </sheetView>
  </sheetViews>
  <sheetFormatPr baseColWidth="10" defaultColWidth="10.85546875" defaultRowHeight="11.25" customHeight="1" x14ac:dyDescent="0.25"/>
  <cols>
    <col min="1" max="1" width="20.7109375" style="1" customWidth="1"/>
    <col min="2" max="2" width="19.42578125" style="1" customWidth="1"/>
    <col min="3" max="3" width="9.42578125" style="1" customWidth="1"/>
    <col min="4" max="4" width="14.42578125" style="1" customWidth="1"/>
    <col min="5" max="5" width="11.42578125" style="1" customWidth="1"/>
    <col min="6" max="6" width="14.42578125" style="123" customWidth="1"/>
    <col min="7" max="254" width="10.85546875" style="1" customWidth="1"/>
  </cols>
  <sheetData>
    <row r="1" spans="1:12" ht="15" customHeight="1" x14ac:dyDescent="0.25">
      <c r="A1" s="2"/>
      <c r="B1" s="2"/>
      <c r="C1" s="2"/>
      <c r="D1" s="2"/>
      <c r="E1" s="2"/>
      <c r="F1" s="111"/>
    </row>
    <row r="2" spans="1:12" ht="15" customHeight="1" x14ac:dyDescent="0.25">
      <c r="A2" s="2"/>
      <c r="B2" s="2"/>
      <c r="C2" s="2"/>
      <c r="D2" s="2"/>
      <c r="E2" s="2"/>
      <c r="F2" s="111"/>
    </row>
    <row r="3" spans="1:12" ht="15" customHeight="1" x14ac:dyDescent="0.25">
      <c r="A3" s="2"/>
      <c r="B3" s="2"/>
      <c r="C3" s="2"/>
      <c r="D3" s="2"/>
      <c r="E3" s="2"/>
      <c r="F3" s="111"/>
    </row>
    <row r="4" spans="1:12" ht="15" customHeight="1" x14ac:dyDescent="0.25">
      <c r="A4" s="2"/>
      <c r="B4" s="2"/>
      <c r="C4" s="2"/>
      <c r="D4" s="2"/>
      <c r="E4" s="2"/>
      <c r="F4" s="111"/>
    </row>
    <row r="5" spans="1:12" ht="15" customHeight="1" x14ac:dyDescent="0.25">
      <c r="A5" s="2"/>
      <c r="B5" s="2"/>
      <c r="C5" s="2"/>
      <c r="D5" s="2"/>
      <c r="E5" s="2"/>
      <c r="F5" s="111"/>
    </row>
    <row r="6" spans="1:12" ht="15" customHeight="1" x14ac:dyDescent="0.25">
      <c r="A6" s="2"/>
      <c r="B6" s="2"/>
      <c r="C6" s="2"/>
      <c r="D6" s="2"/>
      <c r="E6" s="2"/>
      <c r="F6" s="111"/>
    </row>
    <row r="7" spans="1:12" ht="15" customHeight="1" x14ac:dyDescent="0.25">
      <c r="A7" s="3"/>
      <c r="B7" s="4"/>
      <c r="C7" s="2"/>
      <c r="D7" s="4"/>
      <c r="E7" s="4"/>
      <c r="F7" s="112"/>
    </row>
    <row r="8" spans="1:12" ht="27" customHeight="1" x14ac:dyDescent="0.25">
      <c r="A8" s="125" t="s">
        <v>0</v>
      </c>
      <c r="B8" s="126" t="s">
        <v>66</v>
      </c>
      <c r="C8" s="127"/>
      <c r="D8" s="157" t="s">
        <v>104</v>
      </c>
      <c r="E8" s="158"/>
      <c r="F8" s="128">
        <v>10000</v>
      </c>
    </row>
    <row r="9" spans="1:12" ht="17.100000000000001" customHeight="1" x14ac:dyDescent="0.25">
      <c r="A9" s="5" t="s">
        <v>1</v>
      </c>
      <c r="B9" s="6" t="s">
        <v>75</v>
      </c>
      <c r="C9" s="129"/>
      <c r="D9" s="155" t="s">
        <v>2</v>
      </c>
      <c r="E9" s="156"/>
      <c r="F9" s="7" t="s">
        <v>111</v>
      </c>
    </row>
    <row r="10" spans="1:12" ht="17.100000000000001" customHeight="1" x14ac:dyDescent="0.25">
      <c r="A10" s="5" t="s">
        <v>3</v>
      </c>
      <c r="B10" s="7" t="s">
        <v>52</v>
      </c>
      <c r="C10" s="129"/>
      <c r="D10" s="155" t="s">
        <v>76</v>
      </c>
      <c r="E10" s="156"/>
      <c r="F10" s="95">
        <v>800</v>
      </c>
      <c r="L10" s="1" t="s">
        <v>95</v>
      </c>
    </row>
    <row r="11" spans="1:12" ht="17.100000000000001" customHeight="1" x14ac:dyDescent="0.25">
      <c r="A11" s="5" t="s">
        <v>4</v>
      </c>
      <c r="B11" s="7" t="s">
        <v>5</v>
      </c>
      <c r="C11" s="129"/>
      <c r="D11" s="155" t="s">
        <v>6</v>
      </c>
      <c r="E11" s="156"/>
      <c r="F11" s="95">
        <f>(F8*F10)</f>
        <v>8000000</v>
      </c>
    </row>
    <row r="12" spans="1:12" ht="17.100000000000001" customHeight="1" x14ac:dyDescent="0.25">
      <c r="A12" s="5" t="s">
        <v>7</v>
      </c>
      <c r="B12" s="7" t="s">
        <v>53</v>
      </c>
      <c r="C12" s="129"/>
      <c r="D12" s="155" t="s">
        <v>8</v>
      </c>
      <c r="E12" s="156"/>
      <c r="F12" s="95" t="s">
        <v>54</v>
      </c>
    </row>
    <row r="13" spans="1:12" ht="17.100000000000001" customHeight="1" x14ac:dyDescent="0.25">
      <c r="A13" s="5" t="s">
        <v>9</v>
      </c>
      <c r="B13" s="7" t="s">
        <v>113</v>
      </c>
      <c r="C13" s="129"/>
      <c r="D13" s="155" t="s">
        <v>10</v>
      </c>
      <c r="E13" s="156"/>
      <c r="F13" s="7" t="s">
        <v>111</v>
      </c>
    </row>
    <row r="14" spans="1:12" ht="21.75" customHeight="1" x14ac:dyDescent="0.25">
      <c r="A14" s="5" t="s">
        <v>11</v>
      </c>
      <c r="B14" s="104" t="s">
        <v>112</v>
      </c>
      <c r="C14" s="129"/>
      <c r="D14" s="159" t="s">
        <v>12</v>
      </c>
      <c r="E14" s="160"/>
      <c r="F14" s="124" t="s">
        <v>108</v>
      </c>
    </row>
    <row r="15" spans="1:12" ht="12" customHeight="1" x14ac:dyDescent="0.25">
      <c r="A15" s="130"/>
      <c r="B15" s="131"/>
      <c r="C15" s="132"/>
      <c r="D15" s="133"/>
      <c r="E15" s="133"/>
      <c r="F15" s="134"/>
    </row>
    <row r="16" spans="1:12" ht="12" customHeight="1" x14ac:dyDescent="0.25">
      <c r="A16" s="161" t="s">
        <v>101</v>
      </c>
      <c r="B16" s="162"/>
      <c r="C16" s="162"/>
      <c r="D16" s="162"/>
      <c r="E16" s="162"/>
      <c r="F16" s="162"/>
    </row>
    <row r="17" spans="1:9" ht="12" customHeight="1" x14ac:dyDescent="0.25">
      <c r="A17" s="8"/>
      <c r="B17" s="9"/>
      <c r="C17" s="9"/>
      <c r="D17" s="9"/>
      <c r="E17" s="10"/>
      <c r="F17" s="113"/>
    </row>
    <row r="18" spans="1:9" ht="12" customHeight="1" x14ac:dyDescent="0.25">
      <c r="A18" s="11" t="s">
        <v>13</v>
      </c>
      <c r="B18" s="12"/>
      <c r="C18" s="13"/>
      <c r="D18" s="13"/>
      <c r="E18" s="13"/>
      <c r="F18" s="114"/>
    </row>
    <row r="19" spans="1:9" ht="24" customHeight="1" x14ac:dyDescent="0.25">
      <c r="A19" s="14" t="s">
        <v>14</v>
      </c>
      <c r="B19" s="14" t="s">
        <v>15</v>
      </c>
      <c r="C19" s="14" t="s">
        <v>16</v>
      </c>
      <c r="D19" s="14" t="s">
        <v>17</v>
      </c>
      <c r="E19" s="14" t="s">
        <v>18</v>
      </c>
      <c r="F19" s="14" t="s">
        <v>19</v>
      </c>
    </row>
    <row r="20" spans="1:9" ht="12.75" customHeight="1" x14ac:dyDescent="0.25">
      <c r="A20" s="15" t="s">
        <v>97</v>
      </c>
      <c r="B20" s="15" t="s">
        <v>20</v>
      </c>
      <c r="C20" s="87">
        <v>1.5</v>
      </c>
      <c r="D20" s="15" t="s">
        <v>55</v>
      </c>
      <c r="E20" s="135">
        <v>25000</v>
      </c>
      <c r="F20" s="135">
        <f>C20*E20</f>
        <v>37500</v>
      </c>
    </row>
    <row r="21" spans="1:9" ht="12.75" customHeight="1" x14ac:dyDescent="0.25">
      <c r="A21" s="15" t="s">
        <v>107</v>
      </c>
      <c r="B21" s="15" t="s">
        <v>20</v>
      </c>
      <c r="C21" s="87">
        <v>26</v>
      </c>
      <c r="D21" s="15" t="s">
        <v>55</v>
      </c>
      <c r="E21" s="135">
        <v>25000</v>
      </c>
      <c r="F21" s="135">
        <f>C21*E21</f>
        <v>650000</v>
      </c>
    </row>
    <row r="22" spans="1:9" ht="12.75" customHeight="1" x14ac:dyDescent="0.25">
      <c r="A22" s="15" t="s">
        <v>99</v>
      </c>
      <c r="B22" s="15" t="s">
        <v>20</v>
      </c>
      <c r="C22" s="87">
        <v>26</v>
      </c>
      <c r="D22" s="15" t="s">
        <v>55</v>
      </c>
      <c r="E22" s="135">
        <v>25000</v>
      </c>
      <c r="F22" s="135">
        <f>C22*E22</f>
        <v>650000</v>
      </c>
    </row>
    <row r="23" spans="1:9" ht="12.75" customHeight="1" x14ac:dyDescent="0.25">
      <c r="A23" s="15" t="s">
        <v>105</v>
      </c>
      <c r="B23" s="15" t="s">
        <v>20</v>
      </c>
      <c r="C23" s="87">
        <v>4</v>
      </c>
      <c r="D23" s="15" t="s">
        <v>55</v>
      </c>
      <c r="E23" s="135">
        <v>25000</v>
      </c>
      <c r="F23" s="135">
        <f>C23*E23</f>
        <v>100000</v>
      </c>
    </row>
    <row r="24" spans="1:9" ht="12.75" customHeight="1" x14ac:dyDescent="0.25">
      <c r="A24" s="16" t="s">
        <v>21</v>
      </c>
      <c r="B24" s="17"/>
      <c r="C24" s="17"/>
      <c r="D24" s="17"/>
      <c r="E24" s="136"/>
      <c r="F24" s="137">
        <f>SUM(F20:F22)</f>
        <v>1337500</v>
      </c>
    </row>
    <row r="25" spans="1:9" ht="12" customHeight="1" x14ac:dyDescent="0.25">
      <c r="A25" s="8"/>
      <c r="B25" s="10"/>
      <c r="C25" s="10"/>
      <c r="D25" s="10"/>
      <c r="E25" s="18"/>
      <c r="F25" s="115"/>
    </row>
    <row r="26" spans="1:9" ht="12" customHeight="1" x14ac:dyDescent="0.25">
      <c r="A26" s="19" t="s">
        <v>22</v>
      </c>
      <c r="B26" s="20"/>
      <c r="C26" s="21"/>
      <c r="D26" s="21"/>
      <c r="E26" s="22"/>
      <c r="F26" s="21"/>
    </row>
    <row r="27" spans="1:9" ht="24" customHeight="1" x14ac:dyDescent="0.25">
      <c r="A27" s="23" t="s">
        <v>14</v>
      </c>
      <c r="B27" s="24" t="s">
        <v>15</v>
      </c>
      <c r="C27" s="24" t="s">
        <v>16</v>
      </c>
      <c r="D27" s="23" t="s">
        <v>17</v>
      </c>
      <c r="E27" s="24" t="s">
        <v>18</v>
      </c>
      <c r="F27" s="23" t="s">
        <v>19</v>
      </c>
      <c r="I27" s="103"/>
    </row>
    <row r="28" spans="1:9" ht="12" customHeight="1" x14ac:dyDescent="0.25">
      <c r="A28" s="26" t="s">
        <v>63</v>
      </c>
      <c r="B28" s="26" t="s">
        <v>51</v>
      </c>
      <c r="C28" s="26"/>
      <c r="D28" s="26"/>
      <c r="E28" s="25"/>
      <c r="F28" s="26"/>
      <c r="I28" s="103" t="s">
        <v>95</v>
      </c>
    </row>
    <row r="29" spans="1:9" ht="12" customHeight="1" x14ac:dyDescent="0.25">
      <c r="A29" s="27" t="s">
        <v>23</v>
      </c>
      <c r="B29" s="28"/>
      <c r="C29" s="28"/>
      <c r="D29" s="28"/>
      <c r="E29" s="29"/>
      <c r="F29" s="28"/>
    </row>
    <row r="30" spans="1:9" ht="12" customHeight="1" x14ac:dyDescent="0.25">
      <c r="A30" s="30"/>
      <c r="B30" s="31"/>
      <c r="C30" s="31"/>
      <c r="D30" s="31"/>
      <c r="E30" s="32"/>
      <c r="F30" s="116"/>
    </row>
    <row r="31" spans="1:9" ht="12" customHeight="1" x14ac:dyDescent="0.25">
      <c r="A31" s="19" t="s">
        <v>24</v>
      </c>
      <c r="B31" s="20"/>
      <c r="C31" s="21"/>
      <c r="D31" s="21"/>
      <c r="E31" s="22"/>
      <c r="F31" s="21"/>
    </row>
    <row r="32" spans="1:9" ht="24" customHeight="1" x14ac:dyDescent="0.25">
      <c r="A32" s="101" t="s">
        <v>14</v>
      </c>
      <c r="B32" s="33" t="s">
        <v>15</v>
      </c>
      <c r="C32" s="33" t="s">
        <v>56</v>
      </c>
      <c r="D32" s="33" t="s">
        <v>17</v>
      </c>
      <c r="E32" s="34" t="s">
        <v>18</v>
      </c>
      <c r="F32" s="33" t="s">
        <v>19</v>
      </c>
    </row>
    <row r="33" spans="1:10" ht="12.75" customHeight="1" x14ac:dyDescent="0.25">
      <c r="A33" s="102" t="s">
        <v>68</v>
      </c>
      <c r="B33" s="100" t="s">
        <v>69</v>
      </c>
      <c r="C33" s="87">
        <v>30</v>
      </c>
      <c r="D33" s="15" t="s">
        <v>55</v>
      </c>
      <c r="E33" s="135">
        <v>9500</v>
      </c>
      <c r="F33" s="138">
        <f>E33*C33</f>
        <v>285000</v>
      </c>
    </row>
    <row r="34" spans="1:10" ht="12.75" customHeight="1" x14ac:dyDescent="0.25">
      <c r="A34" s="102" t="s">
        <v>67</v>
      </c>
      <c r="B34" s="100" t="s">
        <v>69</v>
      </c>
      <c r="C34" s="87">
        <v>30</v>
      </c>
      <c r="D34" s="15" t="s">
        <v>55</v>
      </c>
      <c r="E34" s="135">
        <v>5000</v>
      </c>
      <c r="F34" s="138">
        <f>E34*C34</f>
        <v>150000</v>
      </c>
    </row>
    <row r="35" spans="1:10" ht="12.75" customHeight="1" x14ac:dyDescent="0.25">
      <c r="A35" s="35" t="s">
        <v>25</v>
      </c>
      <c r="B35" s="36"/>
      <c r="C35" s="36"/>
      <c r="D35" s="36"/>
      <c r="E35" s="139"/>
      <c r="F35" s="140">
        <f>SUM(F33:F34)</f>
        <v>435000</v>
      </c>
    </row>
    <row r="36" spans="1:10" ht="12" customHeight="1" x14ac:dyDescent="0.25">
      <c r="A36" s="30"/>
      <c r="B36" s="31"/>
      <c r="C36" s="31"/>
      <c r="D36" s="31"/>
      <c r="E36" s="32"/>
      <c r="F36" s="116"/>
    </row>
    <row r="37" spans="1:10" ht="12" customHeight="1" x14ac:dyDescent="0.25">
      <c r="A37" s="19" t="s">
        <v>100</v>
      </c>
      <c r="B37" s="20"/>
      <c r="C37" s="21"/>
      <c r="D37" s="21"/>
      <c r="E37" s="22"/>
      <c r="F37" s="21"/>
    </row>
    <row r="38" spans="1:10" ht="24" customHeight="1" x14ac:dyDescent="0.25">
      <c r="A38" s="34" t="s">
        <v>26</v>
      </c>
      <c r="B38" s="34" t="s">
        <v>27</v>
      </c>
      <c r="C38" s="34" t="s">
        <v>28</v>
      </c>
      <c r="D38" s="34" t="s">
        <v>17</v>
      </c>
      <c r="E38" s="34" t="s">
        <v>18</v>
      </c>
      <c r="F38" s="34" t="s">
        <v>19</v>
      </c>
      <c r="J38" s="85"/>
    </row>
    <row r="39" spans="1:10" ht="12.75" customHeight="1" x14ac:dyDescent="0.25">
      <c r="A39" s="37" t="s">
        <v>82</v>
      </c>
      <c r="B39" s="38"/>
      <c r="C39" s="38"/>
      <c r="D39" s="38"/>
      <c r="E39" s="141"/>
      <c r="F39" s="141"/>
      <c r="I39" s="103" t="s">
        <v>95</v>
      </c>
      <c r="J39" s="105" t="s">
        <v>95</v>
      </c>
    </row>
    <row r="40" spans="1:10" ht="12.75" customHeight="1" x14ac:dyDescent="0.25">
      <c r="A40" s="98" t="s">
        <v>78</v>
      </c>
      <c r="B40" s="39" t="s">
        <v>30</v>
      </c>
      <c r="C40" s="89">
        <v>6570</v>
      </c>
      <c r="D40" s="39" t="s">
        <v>55</v>
      </c>
      <c r="E40" s="142">
        <v>450</v>
      </c>
      <c r="F40" s="142">
        <f>(C40*E40)</f>
        <v>2956500</v>
      </c>
      <c r="I40" s="103" t="s">
        <v>98</v>
      </c>
    </row>
    <row r="41" spans="1:10" ht="12.75" customHeight="1" x14ac:dyDescent="0.25">
      <c r="A41" s="41" t="s">
        <v>59</v>
      </c>
      <c r="B41" s="42"/>
      <c r="C41" s="42"/>
      <c r="D41" s="42"/>
      <c r="E41" s="142"/>
      <c r="F41" s="142"/>
    </row>
    <row r="42" spans="1:10" ht="12.75" customHeight="1" x14ac:dyDescent="0.25">
      <c r="A42" s="97" t="s">
        <v>77</v>
      </c>
      <c r="B42" s="39" t="s">
        <v>29</v>
      </c>
      <c r="C42" s="89">
        <v>73</v>
      </c>
      <c r="D42" s="39" t="s">
        <v>55</v>
      </c>
      <c r="E42" s="142">
        <v>680</v>
      </c>
      <c r="F42" s="142">
        <f>(C42*E42)</f>
        <v>49640</v>
      </c>
    </row>
    <row r="43" spans="1:10" ht="12.75" customHeight="1" x14ac:dyDescent="0.25">
      <c r="A43" s="41" t="s">
        <v>57</v>
      </c>
      <c r="B43" s="42"/>
      <c r="C43" s="42"/>
      <c r="D43" s="42"/>
      <c r="E43" s="142"/>
      <c r="F43" s="142"/>
    </row>
    <row r="44" spans="1:10" ht="12.75" customHeight="1" x14ac:dyDescent="0.25">
      <c r="A44" s="86" t="s">
        <v>58</v>
      </c>
      <c r="B44" s="39" t="s">
        <v>70</v>
      </c>
      <c r="C44" s="89">
        <v>30</v>
      </c>
      <c r="D44" s="39" t="s">
        <v>74</v>
      </c>
      <c r="E44" s="142">
        <v>150</v>
      </c>
      <c r="F44" s="142">
        <f>(C44*E44)</f>
        <v>4500</v>
      </c>
    </row>
    <row r="45" spans="1:10" ht="12.75" customHeight="1" x14ac:dyDescent="0.25">
      <c r="A45" s="99" t="s">
        <v>71</v>
      </c>
      <c r="B45" s="90"/>
      <c r="C45" s="90"/>
      <c r="D45" s="90"/>
      <c r="E45" s="143"/>
      <c r="F45" s="143"/>
    </row>
    <row r="46" spans="1:10" ht="12.75" customHeight="1" x14ac:dyDescent="0.25">
      <c r="A46" s="93" t="s">
        <v>94</v>
      </c>
      <c r="B46" s="92" t="s">
        <v>70</v>
      </c>
      <c r="C46" s="94">
        <v>60</v>
      </c>
      <c r="D46" s="92" t="s">
        <v>72</v>
      </c>
      <c r="E46" s="144">
        <v>70</v>
      </c>
      <c r="F46" s="145">
        <f>C46*E46</f>
        <v>4200</v>
      </c>
    </row>
    <row r="47" spans="1:10" ht="12.75" customHeight="1" x14ac:dyDescent="0.25">
      <c r="A47" s="91" t="s">
        <v>83</v>
      </c>
      <c r="B47" s="92"/>
      <c r="C47" s="94"/>
      <c r="D47" s="92"/>
      <c r="E47" s="144"/>
      <c r="F47" s="145"/>
    </row>
    <row r="48" spans="1:10" ht="12.75" customHeight="1" x14ac:dyDescent="0.25">
      <c r="A48" s="93" t="s">
        <v>93</v>
      </c>
      <c r="B48" s="92" t="s">
        <v>70</v>
      </c>
      <c r="C48" s="94">
        <v>12</v>
      </c>
      <c r="D48" s="92" t="s">
        <v>92</v>
      </c>
      <c r="E48" s="144">
        <v>68</v>
      </c>
      <c r="F48" s="145">
        <f>C48*E48</f>
        <v>816</v>
      </c>
    </row>
    <row r="49" spans="1:6" ht="12.75" customHeight="1" x14ac:dyDescent="0.25">
      <c r="A49" s="93" t="s">
        <v>73</v>
      </c>
      <c r="B49" s="92" t="s">
        <v>15</v>
      </c>
      <c r="C49" s="94">
        <v>4</v>
      </c>
      <c r="D49" s="92" t="s">
        <v>63</v>
      </c>
      <c r="E49" s="144">
        <v>2500</v>
      </c>
      <c r="F49" s="145">
        <f>C49*E49</f>
        <v>10000</v>
      </c>
    </row>
    <row r="50" spans="1:6" ht="12.75" customHeight="1" x14ac:dyDescent="0.25">
      <c r="A50" s="91" t="s">
        <v>85</v>
      </c>
      <c r="B50" s="92"/>
      <c r="C50" s="94"/>
      <c r="D50" s="92"/>
      <c r="E50" s="144"/>
      <c r="F50" s="145"/>
    </row>
    <row r="51" spans="1:6" ht="12.75" customHeight="1" x14ac:dyDescent="0.25">
      <c r="A51" s="93" t="s">
        <v>86</v>
      </c>
      <c r="B51" s="92" t="s">
        <v>87</v>
      </c>
      <c r="C51" s="94">
        <v>1</v>
      </c>
      <c r="D51" s="92" t="s">
        <v>91</v>
      </c>
      <c r="E51" s="144">
        <v>310</v>
      </c>
      <c r="F51" s="145">
        <f t="shared" ref="F51:F53" si="0">C51*E51</f>
        <v>310</v>
      </c>
    </row>
    <row r="52" spans="1:6" ht="12.75" customHeight="1" x14ac:dyDescent="0.25">
      <c r="A52" s="93" t="s">
        <v>88</v>
      </c>
      <c r="B52" s="92" t="s">
        <v>87</v>
      </c>
      <c r="C52" s="94">
        <v>1</v>
      </c>
      <c r="D52" s="92" t="s">
        <v>74</v>
      </c>
      <c r="E52" s="144">
        <v>4260</v>
      </c>
      <c r="F52" s="145">
        <f t="shared" si="0"/>
        <v>4260</v>
      </c>
    </row>
    <row r="53" spans="1:6" ht="12.75" customHeight="1" x14ac:dyDescent="0.25">
      <c r="A53" s="93" t="s">
        <v>89</v>
      </c>
      <c r="B53" s="92" t="s">
        <v>87</v>
      </c>
      <c r="C53" s="94">
        <v>1</v>
      </c>
      <c r="D53" s="92" t="s">
        <v>90</v>
      </c>
      <c r="E53" s="144">
        <v>2600</v>
      </c>
      <c r="F53" s="145">
        <f t="shared" si="0"/>
        <v>2600</v>
      </c>
    </row>
    <row r="54" spans="1:6" ht="12.75" customHeight="1" x14ac:dyDescent="0.25">
      <c r="A54" s="91" t="s">
        <v>60</v>
      </c>
      <c r="B54" s="92"/>
      <c r="C54" s="94"/>
      <c r="D54" s="92"/>
      <c r="E54" s="144"/>
      <c r="F54" s="145"/>
    </row>
    <row r="55" spans="1:6" ht="12.75" customHeight="1" x14ac:dyDescent="0.25">
      <c r="A55" s="93" t="s">
        <v>61</v>
      </c>
      <c r="B55" s="110" t="s">
        <v>62</v>
      </c>
      <c r="C55" s="110">
        <v>21900</v>
      </c>
      <c r="D55" s="92" t="s">
        <v>55</v>
      </c>
      <c r="E55" s="146">
        <v>4</v>
      </c>
      <c r="F55" s="145">
        <f>C55*E55</f>
        <v>87600</v>
      </c>
    </row>
    <row r="56" spans="1:6" ht="13.5" customHeight="1" x14ac:dyDescent="0.25">
      <c r="A56" s="107" t="s">
        <v>31</v>
      </c>
      <c r="B56" s="108"/>
      <c r="C56" s="108"/>
      <c r="D56" s="108"/>
      <c r="E56" s="109"/>
      <c r="F56" s="117">
        <f>SUM(F39:F55)</f>
        <v>3120426</v>
      </c>
    </row>
    <row r="57" spans="1:6" ht="12" customHeight="1" x14ac:dyDescent="0.25">
      <c r="A57" s="30"/>
      <c r="B57" s="31"/>
      <c r="C57" s="31"/>
      <c r="D57" s="43"/>
      <c r="E57" s="32"/>
      <c r="F57" s="116"/>
    </row>
    <row r="58" spans="1:6" ht="12" customHeight="1" x14ac:dyDescent="0.25">
      <c r="A58" s="19" t="s">
        <v>32</v>
      </c>
      <c r="B58" s="20"/>
      <c r="C58" s="21"/>
      <c r="D58" s="21"/>
      <c r="E58" s="22"/>
      <c r="F58" s="21"/>
    </row>
    <row r="59" spans="1:6" ht="24" customHeight="1" x14ac:dyDescent="0.25">
      <c r="A59" s="33" t="s">
        <v>33</v>
      </c>
      <c r="B59" s="34" t="s">
        <v>27</v>
      </c>
      <c r="C59" s="34" t="s">
        <v>28</v>
      </c>
      <c r="D59" s="33" t="s">
        <v>17</v>
      </c>
      <c r="E59" s="34" t="s">
        <v>18</v>
      </c>
      <c r="F59" s="33" t="s">
        <v>19</v>
      </c>
    </row>
    <row r="60" spans="1:6" ht="12.75" customHeight="1" x14ac:dyDescent="0.25">
      <c r="A60" s="15" t="s">
        <v>95</v>
      </c>
      <c r="B60" s="39"/>
      <c r="C60" s="40"/>
      <c r="D60" s="15"/>
      <c r="E60" s="44"/>
      <c r="F60" s="88"/>
    </row>
    <row r="61" spans="1:6" ht="13.5" customHeight="1" x14ac:dyDescent="0.25">
      <c r="A61" s="45" t="s">
        <v>34</v>
      </c>
      <c r="B61" s="46"/>
      <c r="C61" s="46"/>
      <c r="D61" s="46"/>
      <c r="E61" s="47"/>
      <c r="F61" s="118">
        <f>SUM(F60)</f>
        <v>0</v>
      </c>
    </row>
    <row r="62" spans="1:6" ht="12" customHeight="1" x14ac:dyDescent="0.25">
      <c r="A62" s="59"/>
      <c r="B62" s="59"/>
      <c r="C62" s="59"/>
      <c r="D62" s="59"/>
      <c r="E62" s="60"/>
      <c r="F62" s="119"/>
    </row>
    <row r="63" spans="1:6" ht="12" customHeight="1" x14ac:dyDescent="0.25">
      <c r="A63" s="61" t="s">
        <v>35</v>
      </c>
      <c r="B63" s="62"/>
      <c r="C63" s="62"/>
      <c r="D63" s="62"/>
      <c r="E63" s="62"/>
      <c r="F63" s="149">
        <f>F24+F35+F56+F61</f>
        <v>4892926</v>
      </c>
    </row>
    <row r="64" spans="1:6" ht="12" customHeight="1" x14ac:dyDescent="0.25">
      <c r="A64" s="63" t="s">
        <v>36</v>
      </c>
      <c r="B64" s="49"/>
      <c r="C64" s="49"/>
      <c r="D64" s="49"/>
      <c r="E64" s="49"/>
      <c r="F64" s="150">
        <f>F63*0.05</f>
        <v>244646.30000000002</v>
      </c>
    </row>
    <row r="65" spans="1:8" ht="12" customHeight="1" x14ac:dyDescent="0.25">
      <c r="A65" s="64" t="s">
        <v>37</v>
      </c>
      <c r="B65" s="48"/>
      <c r="C65" s="48"/>
      <c r="D65" s="48"/>
      <c r="E65" s="48"/>
      <c r="F65" s="151">
        <f>F64+F63</f>
        <v>5137572.3</v>
      </c>
    </row>
    <row r="66" spans="1:8" ht="12" customHeight="1" x14ac:dyDescent="0.25">
      <c r="A66" s="63" t="s">
        <v>38</v>
      </c>
      <c r="B66" s="49"/>
      <c r="C66" s="49"/>
      <c r="D66" s="49"/>
      <c r="E66" s="49"/>
      <c r="F66" s="150">
        <f>F11</f>
        <v>8000000</v>
      </c>
    </row>
    <row r="67" spans="1:8" ht="12" customHeight="1" x14ac:dyDescent="0.25">
      <c r="A67" s="65" t="s">
        <v>39</v>
      </c>
      <c r="B67" s="66"/>
      <c r="C67" s="66"/>
      <c r="D67" s="66"/>
      <c r="E67" s="66"/>
      <c r="F67" s="152">
        <f>F66-F65</f>
        <v>2862427.7</v>
      </c>
      <c r="G67" s="1" t="s">
        <v>95</v>
      </c>
      <c r="H67" s="1" t="s">
        <v>95</v>
      </c>
    </row>
    <row r="68" spans="1:8" ht="12" customHeight="1" x14ac:dyDescent="0.25">
      <c r="A68" s="57" t="s">
        <v>40</v>
      </c>
      <c r="B68" s="58"/>
      <c r="C68" s="58"/>
      <c r="D68" s="58"/>
      <c r="E68" s="58"/>
      <c r="F68" s="120"/>
    </row>
    <row r="69" spans="1:8" ht="12.75" customHeight="1" x14ac:dyDescent="0.25">
      <c r="A69" s="67"/>
      <c r="B69" s="58"/>
      <c r="C69" s="58"/>
      <c r="D69" s="58"/>
      <c r="E69" s="58"/>
      <c r="F69" s="120"/>
    </row>
    <row r="70" spans="1:8" ht="12" customHeight="1" x14ac:dyDescent="0.25">
      <c r="A70" s="106" t="s">
        <v>41</v>
      </c>
      <c r="B70" s="56"/>
      <c r="C70" s="56"/>
      <c r="D70" s="56"/>
      <c r="E70" s="56"/>
      <c r="F70" s="120"/>
    </row>
    <row r="71" spans="1:8" ht="12" customHeight="1" x14ac:dyDescent="0.25">
      <c r="A71" s="106" t="s">
        <v>96</v>
      </c>
      <c r="B71" s="56"/>
      <c r="C71" s="56"/>
      <c r="D71" s="56"/>
      <c r="E71" s="56"/>
      <c r="F71" s="120"/>
    </row>
    <row r="72" spans="1:8" ht="12" customHeight="1" x14ac:dyDescent="0.25">
      <c r="A72" s="78" t="s">
        <v>106</v>
      </c>
      <c r="B72" s="56"/>
      <c r="C72" s="56"/>
      <c r="D72" s="56"/>
      <c r="E72" s="56"/>
      <c r="F72" s="120"/>
    </row>
    <row r="73" spans="1:8" ht="12" customHeight="1" x14ac:dyDescent="0.25">
      <c r="A73" s="78" t="s">
        <v>109</v>
      </c>
      <c r="B73" s="56"/>
      <c r="C73" s="56"/>
      <c r="D73" s="56"/>
      <c r="E73" s="56"/>
      <c r="F73" s="120"/>
    </row>
    <row r="74" spans="1:8" ht="12" customHeight="1" x14ac:dyDescent="0.25">
      <c r="A74" s="78" t="s">
        <v>79</v>
      </c>
      <c r="B74" s="56"/>
      <c r="C74" s="56"/>
      <c r="D74" s="56"/>
      <c r="E74" s="56"/>
      <c r="F74" s="120"/>
    </row>
    <row r="75" spans="1:8" ht="14.25" customHeight="1" x14ac:dyDescent="0.25">
      <c r="A75" s="78" t="s">
        <v>80</v>
      </c>
      <c r="B75" s="56"/>
      <c r="C75" s="56"/>
      <c r="D75" s="56"/>
      <c r="E75" s="56"/>
      <c r="F75" s="120"/>
    </row>
    <row r="76" spans="1:8" ht="14.25" customHeight="1" x14ac:dyDescent="0.25">
      <c r="A76" s="78" t="s">
        <v>84</v>
      </c>
      <c r="B76" s="56"/>
      <c r="C76" s="56"/>
      <c r="D76" s="56"/>
      <c r="E76" s="56"/>
      <c r="F76" s="120"/>
    </row>
    <row r="77" spans="1:8" ht="14.25" customHeight="1" x14ac:dyDescent="0.25">
      <c r="A77" s="78" t="s">
        <v>81</v>
      </c>
      <c r="B77" s="56"/>
      <c r="C77" s="56"/>
      <c r="D77" s="56"/>
      <c r="E77" s="56"/>
      <c r="F77" s="120"/>
    </row>
    <row r="78" spans="1:8" ht="14.25" customHeight="1" x14ac:dyDescent="0.25">
      <c r="A78" s="78" t="s">
        <v>110</v>
      </c>
      <c r="B78" s="56"/>
      <c r="C78" s="56"/>
      <c r="D78" s="56"/>
      <c r="E78" s="56"/>
      <c r="F78" s="120"/>
    </row>
    <row r="79" spans="1:8" ht="12.75" customHeight="1" x14ac:dyDescent="0.25">
      <c r="A79" s="77"/>
      <c r="B79" s="56"/>
      <c r="C79" s="56"/>
      <c r="D79" s="56"/>
      <c r="E79" s="56"/>
      <c r="F79" s="120"/>
    </row>
    <row r="80" spans="1:8" ht="15" customHeight="1" thickBot="1" x14ac:dyDescent="0.3">
      <c r="A80" s="153" t="s">
        <v>42</v>
      </c>
      <c r="B80" s="154"/>
      <c r="C80" s="76"/>
      <c r="D80" s="50"/>
      <c r="E80" s="50"/>
      <c r="F80" s="120"/>
    </row>
    <row r="81" spans="1:6" ht="12" customHeight="1" x14ac:dyDescent="0.25">
      <c r="A81" s="69" t="s">
        <v>33</v>
      </c>
      <c r="B81" s="96" t="s">
        <v>65</v>
      </c>
      <c r="C81" s="70" t="s">
        <v>43</v>
      </c>
      <c r="D81" s="50"/>
      <c r="E81" s="50"/>
      <c r="F81" s="120"/>
    </row>
    <row r="82" spans="1:6" ht="12" customHeight="1" x14ac:dyDescent="0.25">
      <c r="A82" s="71" t="s">
        <v>44</v>
      </c>
      <c r="B82" s="51">
        <f>F24</f>
        <v>1337500</v>
      </c>
      <c r="C82" s="72">
        <f>(B82/B88)</f>
        <v>0.2603369688831435</v>
      </c>
      <c r="D82" s="50"/>
      <c r="E82" s="50"/>
      <c r="F82" s="120"/>
    </row>
    <row r="83" spans="1:6" ht="12" customHeight="1" x14ac:dyDescent="0.25">
      <c r="A83" s="71" t="s">
        <v>45</v>
      </c>
      <c r="B83" s="52">
        <f>F29</f>
        <v>0</v>
      </c>
      <c r="C83" s="72">
        <v>0</v>
      </c>
      <c r="D83" s="50"/>
      <c r="E83" s="50"/>
      <c r="F83" s="120"/>
    </row>
    <row r="84" spans="1:6" ht="12" customHeight="1" x14ac:dyDescent="0.25">
      <c r="A84" s="71" t="s">
        <v>46</v>
      </c>
      <c r="B84" s="51">
        <f>F35</f>
        <v>435000</v>
      </c>
      <c r="C84" s="72">
        <f>(B84/B88)</f>
        <v>8.4670341281620501E-2</v>
      </c>
      <c r="D84" s="50"/>
      <c r="E84" s="50"/>
      <c r="F84" s="120"/>
    </row>
    <row r="85" spans="1:6" ht="12" customHeight="1" x14ac:dyDescent="0.25">
      <c r="A85" s="71" t="s">
        <v>26</v>
      </c>
      <c r="B85" s="51">
        <f>F56</f>
        <v>3120426</v>
      </c>
      <c r="C85" s="72">
        <f>(B85/B88)</f>
        <v>0.60737364221618839</v>
      </c>
      <c r="D85" s="50"/>
      <c r="E85" s="50"/>
      <c r="F85" s="120"/>
    </row>
    <row r="86" spans="1:6" ht="12" customHeight="1" x14ac:dyDescent="0.25">
      <c r="A86" s="71" t="s">
        <v>47</v>
      </c>
      <c r="B86" s="53">
        <f>F61</f>
        <v>0</v>
      </c>
      <c r="C86" s="72">
        <f>(B86/B88)</f>
        <v>0</v>
      </c>
      <c r="D86" s="55"/>
      <c r="E86" s="55"/>
      <c r="F86" s="120"/>
    </row>
    <row r="87" spans="1:6" ht="12" customHeight="1" x14ac:dyDescent="0.25">
      <c r="A87" s="71" t="s">
        <v>48</v>
      </c>
      <c r="B87" s="53">
        <f>F64</f>
        <v>244646.30000000002</v>
      </c>
      <c r="C87" s="72">
        <f>(B87/B88)</f>
        <v>4.7619047619047623E-2</v>
      </c>
      <c r="D87" s="55"/>
      <c r="E87" s="55"/>
      <c r="F87" s="120"/>
    </row>
    <row r="88" spans="1:6" ht="12.75" customHeight="1" thickBot="1" x14ac:dyDescent="0.3">
      <c r="A88" s="73" t="s">
        <v>64</v>
      </c>
      <c r="B88" s="74">
        <f>SUM(B82:B87)</f>
        <v>5137572.3</v>
      </c>
      <c r="C88" s="75">
        <f>SUM(C82:C87)</f>
        <v>1</v>
      </c>
      <c r="D88" s="55"/>
      <c r="E88" s="55"/>
      <c r="F88" s="120"/>
    </row>
    <row r="89" spans="1:6" ht="12" customHeight="1" x14ac:dyDescent="0.25">
      <c r="A89" s="67"/>
      <c r="B89" s="58"/>
      <c r="C89" s="58"/>
      <c r="D89" s="58"/>
      <c r="E89" s="58"/>
      <c r="F89" s="120"/>
    </row>
    <row r="90" spans="1:6" ht="12.75" customHeight="1" x14ac:dyDescent="0.25">
      <c r="A90" s="68"/>
      <c r="B90" s="58"/>
      <c r="C90" s="58"/>
      <c r="D90" s="58"/>
      <c r="E90" s="58"/>
      <c r="F90" s="120"/>
    </row>
    <row r="91" spans="1:6" ht="12" customHeight="1" thickBot="1" x14ac:dyDescent="0.3">
      <c r="A91" s="80"/>
      <c r="B91" s="81" t="s">
        <v>49</v>
      </c>
      <c r="C91" s="82"/>
      <c r="D91" s="83"/>
      <c r="E91" s="54"/>
      <c r="F91" s="120"/>
    </row>
    <row r="92" spans="1:6" ht="12" customHeight="1" x14ac:dyDescent="0.25">
      <c r="A92" s="84" t="s">
        <v>102</v>
      </c>
      <c r="B92" s="147">
        <v>5000</v>
      </c>
      <c r="C92" s="147">
        <v>10000</v>
      </c>
      <c r="D92" s="148">
        <v>12000</v>
      </c>
      <c r="E92" s="79"/>
      <c r="F92" s="121"/>
    </row>
    <row r="93" spans="1:6" ht="12.75" customHeight="1" thickBot="1" x14ac:dyDescent="0.3">
      <c r="A93" s="73" t="s">
        <v>103</v>
      </c>
      <c r="B93" s="74">
        <f>($F$65/B92/2)</f>
        <v>513.75722999999994</v>
      </c>
      <c r="C93" s="74">
        <f t="shared" ref="C93:D93" si="1">($F$65/C92/2)</f>
        <v>256.87861499999997</v>
      </c>
      <c r="D93" s="74">
        <f t="shared" si="1"/>
        <v>214.06551249999998</v>
      </c>
      <c r="E93" s="79"/>
      <c r="F93" s="121"/>
    </row>
    <row r="94" spans="1:6" ht="15.6" customHeight="1" x14ac:dyDescent="0.25">
      <c r="A94" s="78" t="s">
        <v>50</v>
      </c>
      <c r="B94" s="56"/>
      <c r="C94" s="56"/>
      <c r="D94" s="56"/>
      <c r="E94" s="56"/>
      <c r="F94" s="122"/>
    </row>
  </sheetData>
  <mergeCells count="9">
    <mergeCell ref="A80:B80"/>
    <mergeCell ref="D12:E12"/>
    <mergeCell ref="D10:E10"/>
    <mergeCell ref="D9:E9"/>
    <mergeCell ref="D8:E8"/>
    <mergeCell ref="D13:E13"/>
    <mergeCell ref="D14:E14"/>
    <mergeCell ref="A16:F16"/>
    <mergeCell ref="D11:E11"/>
  </mergeCells>
  <pageMargins left="0.74803149606299213" right="0.74803149606299213" top="0.98425196850393704" bottom="0.98425196850393704" header="0" footer="0"/>
  <pageSetup paperSize="14" scale="8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 Leche</vt:lpstr>
      <vt:lpstr>'Bovino Leche'!Área_de_impresión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2022-06-20T13:31:45Z</cp:lastPrinted>
  <dcterms:created xsi:type="dcterms:W3CDTF">2020-11-27T12:49:26Z</dcterms:created>
  <dcterms:modified xsi:type="dcterms:W3CDTF">2022-06-22T14:59:41Z</dcterms:modified>
</cp:coreProperties>
</file>