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https://d.docs.live.net/06805097bf8ad44e/Escritorio/PRESENTACION FICHAS TECNICAS/REGION VALPARAISO/Casablanca/"/>
    </mc:Choice>
  </mc:AlternateContent>
  <xr:revisionPtr revIDLastSave="1" documentId="11_6E95B9DC9271BB8DECFFB5B34199AF5F86582DE5" xr6:coauthVersionLast="47" xr6:coauthVersionMax="47" xr10:uidLastSave="{FA91FD68-1ED7-4304-B3E5-65A2D8910C1C}"/>
  <bookViews>
    <workbookView xWindow="-120" yWindow="-120" windowWidth="20730" windowHeight="11040" activeTab="1" xr2:uid="{00000000-000D-0000-FFFF-FFFF00000000}"/>
  </bookViews>
  <sheets>
    <sheet name="bovino engorda" sheetId="1" r:id="rId1"/>
    <sheet name="Al 22.02.2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40" i="2" l="1"/>
  <c r="F41" i="2"/>
  <c r="G41" i="2" s="1"/>
  <c r="F43" i="2"/>
  <c r="G43" i="2" s="1"/>
  <c r="F39" i="2"/>
  <c r="G39" i="2"/>
  <c r="C69" i="2"/>
  <c r="G48" i="2"/>
  <c r="G49" i="2" s="1"/>
  <c r="C72" i="2" s="1"/>
  <c r="G40" i="2"/>
  <c r="G35" i="2"/>
  <c r="C70" i="2" s="1"/>
  <c r="G24" i="2"/>
  <c r="G25" i="2" s="1"/>
  <c r="G23" i="2"/>
  <c r="G22" i="2"/>
  <c r="G21" i="2"/>
  <c r="G12" i="2"/>
  <c r="G54" i="2" s="1"/>
  <c r="C68" i="2" l="1"/>
  <c r="F42" i="1"/>
  <c r="F42" i="2" s="1"/>
  <c r="G42" i="2" s="1"/>
  <c r="G44" i="2" s="1"/>
  <c r="C71" i="2" s="1"/>
  <c r="G51" i="2" l="1"/>
  <c r="G52" i="2" s="1"/>
  <c r="G53" i="2" s="1"/>
  <c r="C69" i="1"/>
  <c r="G48" i="1"/>
  <c r="G43" i="1"/>
  <c r="G42" i="1"/>
  <c r="G41" i="1"/>
  <c r="G40" i="1"/>
  <c r="G39" i="1"/>
  <c r="G24" i="1"/>
  <c r="G23" i="1"/>
  <c r="G22" i="1"/>
  <c r="G21" i="1"/>
  <c r="G12" i="1"/>
  <c r="C73" i="2" l="1"/>
  <c r="C74" i="2" s="1"/>
  <c r="D73" i="2" s="1"/>
  <c r="E79" i="2"/>
  <c r="D79" i="2"/>
  <c r="C79" i="2"/>
  <c r="G55" i="2"/>
  <c r="G25" i="1"/>
  <c r="G49" i="1"/>
  <c r="C72" i="1" s="1"/>
  <c r="G54" i="1"/>
  <c r="D71" i="2" l="1"/>
  <c r="D70" i="2"/>
  <c r="D72" i="2"/>
  <c r="D68" i="2"/>
  <c r="C68" i="1"/>
  <c r="G44" i="1"/>
  <c r="C71" i="1" s="1"/>
  <c r="G35" i="1"/>
  <c r="C70" i="1" s="1"/>
  <c r="D74" i="2" l="1"/>
  <c r="G51" i="1"/>
  <c r="G52" i="1" s="1"/>
  <c r="G53" i="1" l="1"/>
  <c r="D79" i="1" s="1"/>
  <c r="C73" i="1"/>
  <c r="E79" i="1" l="1"/>
  <c r="C79" i="1"/>
  <c r="G55" i="1"/>
  <c r="C74" i="1"/>
  <c r="D68" i="1" l="1"/>
  <c r="D72" i="1"/>
  <c r="D70" i="1"/>
  <c r="D71" i="1"/>
  <c r="D73" i="1"/>
  <c r="D74" i="1" l="1"/>
</calcChain>
</file>

<file path=xl/sharedStrings.xml><?xml version="1.0" encoding="utf-8"?>
<sst xmlns="http://schemas.openxmlformats.org/spreadsheetml/2006/main" count="244" uniqueCount="97">
  <si>
    <t>RUBRO O CULTIVO</t>
  </si>
  <si>
    <t>VARIEDAD</t>
  </si>
  <si>
    <t>FECHA ESTIMADA  PRECIO VENTA</t>
  </si>
  <si>
    <t>NIVEL TECNOLÓGICO</t>
  </si>
  <si>
    <t>REGIÓN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</si>
  <si>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</si>
  <si>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</si>
  <si>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</si>
  <si>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</si>
  <si>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</si>
  <si>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</si>
  <si>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</si>
  <si>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</si>
  <si>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</si>
  <si>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</si>
  <si>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</si>
  <si>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</si>
  <si>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</si>
  <si>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</si>
  <si>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</si>
  <si>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</si>
  <si>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</si>
  <si>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</si>
  <si>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</si>
  <si>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</si>
  <si>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</si>
  <si>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</si>
  <si>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</si>
  <si>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</si>
  <si>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</si>
  <si>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</si>
  <si>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</si>
  <si>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</si>
  <si>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</si>
  <si>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</si>
  <si>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</si>
  <si>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</si>
  <si>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</si>
  <si>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</si>
  <si>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</si>
  <si>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</si>
  <si>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</si>
  <si>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</si>
  <si>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</si>
  <si>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</si>
  <si>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</si>
  <si>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</si>
  <si>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</si>
  <si>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</si>
  <si>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</si>
  <si>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</si>
  <si>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</si>
  <si>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</si>
  <si>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</si>
  <si>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JA</t>
  </si>
  <si>
    <t>VACA ENGORDA</t>
  </si>
  <si>
    <t>MEDIO</t>
  </si>
  <si>
    <t>PRECIO ESPERADO ($/animal)</t>
  </si>
  <si>
    <t>VALPARAISO</t>
  </si>
  <si>
    <t>INGRESO ESPERADO, CON IVA ($)</t>
  </si>
  <si>
    <t>ÁREA</t>
  </si>
  <si>
    <t>CASABLANCA</t>
  </si>
  <si>
    <t>DESTINO PRODUCCIÓN</t>
  </si>
  <si>
    <t>MERCADO INTERNO (Intermediario)</t>
  </si>
  <si>
    <t>CASABLANCA ALGARROBO</t>
  </si>
  <si>
    <t>ANUAL</t>
  </si>
  <si>
    <t>EMERGENCIA, Sequia</t>
  </si>
  <si>
    <t>BOVINO ENGORDA</t>
  </si>
  <si>
    <t>RENDIMIENTO (CABEZAS/Há.)</t>
  </si>
  <si>
    <t>Alimentación</t>
  </si>
  <si>
    <t>Mar y Abri</t>
  </si>
  <si>
    <t>Desparasitación / vacunación</t>
  </si>
  <si>
    <t>Mar-Sep</t>
  </si>
  <si>
    <t>Rodeo de ganado</t>
  </si>
  <si>
    <t>Ene-Dic</t>
  </si>
  <si>
    <t>Destete</t>
  </si>
  <si>
    <t>Mar</t>
  </si>
  <si>
    <t>Antiparasitario</t>
  </si>
  <si>
    <t>Cc.</t>
  </si>
  <si>
    <t>Mar y Sep</t>
  </si>
  <si>
    <t>Aretes Mosca de os cuernos</t>
  </si>
  <si>
    <t>unidades</t>
  </si>
  <si>
    <t>oct - dic</t>
  </si>
  <si>
    <t>Vacunas</t>
  </si>
  <si>
    <t>dosis</t>
  </si>
  <si>
    <t>Alimentación con subproductos</t>
  </si>
  <si>
    <t>Kg.</t>
  </si>
  <si>
    <t>Mar-Abril</t>
  </si>
  <si>
    <t>Alimentación con heno</t>
  </si>
  <si>
    <t>fardo</t>
  </si>
  <si>
    <t>Mar-Sept</t>
  </si>
  <si>
    <t>traslado feria y costo ingreso</t>
  </si>
  <si>
    <t>marzo</t>
  </si>
  <si>
    <t>Rendimiento (Kg/hà)</t>
  </si>
  <si>
    <t>ESCENARIOS COSTO UNITARIO  (kilo carne)</t>
  </si>
  <si>
    <t>Costo unitario ($/kg) (*)</t>
  </si>
  <si>
    <t>COSTOS DIRECTOS DE PRODUCCIÓN POR 10 UA (INCLUYE IVA)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</si>
</sst>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</numFmts>
  <fonts count="24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7"/>
      <color theme="1"/>
      <name val="Helvetica Neue"/>
      <family val="2"/>
      <scheme val="minor"/>
    </font>
    <font>
      <sz val="7"/>
      <name val="Helvetica Neue"/>
      <family val="2"/>
      <scheme val="minor"/>
    </font>
    <font>
      <b/>
      <sz val="7"/>
      <color theme="1"/>
      <name val="Helvetica Neue"/>
      <family val="2"/>
      <scheme val="minor"/>
    </font>
    <font>
      <b/>
      <sz val="7"/>
      <name val="Calibri"/>
      <family val="2"/>
    </font>
    <font>
      <b/>
      <sz val="9"/>
      <name val="Calibri"/>
      <family val="2"/>
    </font>
    <font>
      <sz val="9"/>
      <color theme="0"/>
      <name val="Calibri"/>
      <family val="2"/>
    </font>
    <font>
      <sz val="11"/>
      <color indexed="8"/>
      <name val="Calibri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2">
    <xf numFmtId="0" fontId="0" fillId="0" borderId="0" applyNumberFormat="0" applyFill="0" applyBorder="0" applyProtection="0"/>
    <xf numFmtId="41" fontId="23" fillId="0" borderId="0" applyFont="0" applyFill="0" applyBorder="0" applyAlignment="0" applyProtection="0"/>
  </cellStyleXfs>
  <cellXfs count="160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49" fontId="1" fillId="3" borderId="5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horizontal="right"/>
    </xf>
    <xf numFmtId="0" fontId="2" fillId="2" borderId="7" xfId="0" applyFont="1" applyFill="1" applyBorder="1" applyAlignment="1"/>
    <xf numFmtId="3" fontId="2" fillId="2" borderId="6" xfId="0" applyNumberFormat="1" applyFont="1" applyFill="1" applyBorder="1" applyAlignment="1"/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 applyAlignment="1">
      <alignment horizontal="right" wrapText="1"/>
    </xf>
    <xf numFmtId="3" fontId="4" fillId="2" borderId="6" xfId="0" applyNumberFormat="1" applyFont="1" applyFill="1" applyBorder="1" applyAlignment="1">
      <alignment horizontal="right" wrapText="1"/>
    </xf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9" xfId="0" applyFont="1" applyFill="1" applyBorder="1" applyAlignment="1"/>
    <xf numFmtId="0" fontId="2" fillId="2" borderId="9" xfId="0" applyFont="1" applyFill="1" applyBorder="1" applyAlignment="1">
      <alignment horizontal="justify" wrapText="1"/>
    </xf>
    <xf numFmtId="0" fontId="0" fillId="2" borderId="10" xfId="0" applyFont="1" applyFill="1" applyBorder="1" applyAlignment="1"/>
    <xf numFmtId="0" fontId="2" fillId="2" borderId="11" xfId="0" applyFont="1" applyFill="1" applyBorder="1" applyAlignment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 applyAlignment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wrapText="1"/>
    </xf>
    <xf numFmtId="0" fontId="4" fillId="2" borderId="6" xfId="0" applyNumberFormat="1" applyFont="1" applyFill="1" applyBorder="1" applyAlignment="1">
      <alignment wrapText="1"/>
    </xf>
    <xf numFmtId="49" fontId="6" fillId="3" borderId="6" xfId="0" applyNumberFormat="1" applyFont="1" applyFill="1" applyBorder="1" applyAlignment="1">
      <alignment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vertical="center"/>
    </xf>
    <xf numFmtId="3" fontId="6" fillId="3" borderId="6" xfId="0" applyNumberFormat="1" applyFont="1" applyFill="1" applyBorder="1" applyAlignment="1">
      <alignment vertical="center"/>
    </xf>
    <xf numFmtId="3" fontId="2" fillId="2" borderId="12" xfId="0" applyNumberFormat="1" applyFont="1" applyFill="1" applyBorder="1" applyAlignment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0" fontId="2" fillId="2" borderId="17" xfId="0" applyFont="1" applyFill="1" applyBorder="1" applyAlignment="1"/>
    <xf numFmtId="0" fontId="2" fillId="2" borderId="18" xfId="0" applyFont="1" applyFill="1" applyBorder="1" applyAlignment="1"/>
    <xf numFmtId="3" fontId="2" fillId="2" borderId="18" xfId="0" applyNumberFormat="1" applyFont="1" applyFill="1" applyBorder="1" applyAlignment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6" fillId="3" borderId="15" xfId="0" applyNumberFormat="1" applyFont="1" applyFill="1" applyBorder="1" applyAlignment="1">
      <alignment vertical="center"/>
    </xf>
    <xf numFmtId="0" fontId="6" fillId="3" borderId="15" xfId="0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vertical="center"/>
    </xf>
    <xf numFmtId="3" fontId="6" fillId="3" borderId="15" xfId="0" applyNumberFormat="1" applyFont="1" applyFill="1" applyBorder="1" applyAlignment="1">
      <alignment vertical="center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vertical="center"/>
    </xf>
    <xf numFmtId="3" fontId="7" fillId="3" borderId="15" xfId="0" applyNumberFormat="1" applyFont="1" applyFill="1" applyBorder="1" applyAlignment="1">
      <alignment vertical="center"/>
    </xf>
    <xf numFmtId="0" fontId="2" fillId="2" borderId="18" xfId="0" applyFont="1" applyFill="1" applyBorder="1" applyAlignment="1">
      <alignment horizontal="center"/>
    </xf>
    <xf numFmtId="49" fontId="7" fillId="3" borderId="19" xfId="0" applyNumberFormat="1" applyFont="1" applyFill="1" applyBorder="1" applyAlignment="1">
      <alignment vertical="center"/>
    </xf>
    <xf numFmtId="0" fontId="7" fillId="3" borderId="19" xfId="0" applyFont="1" applyFill="1" applyBorder="1" applyAlignment="1">
      <alignment horizontal="center" vertical="center"/>
    </xf>
    <xf numFmtId="0" fontId="7" fillId="3" borderId="19" xfId="0" applyFont="1" applyFill="1" applyBorder="1" applyAlignment="1">
      <alignment vertical="center"/>
    </xf>
    <xf numFmtId="3" fontId="7" fillId="3" borderId="19" xfId="0" applyNumberFormat="1" applyFont="1" applyFill="1" applyBorder="1" applyAlignment="1">
      <alignment vertic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0" fillId="2" borderId="20" xfId="0" applyFont="1" applyFill="1" applyBorder="1" applyAlignment="1"/>
    <xf numFmtId="0" fontId="13" fillId="7" borderId="22" xfId="0" applyFont="1" applyFill="1" applyBorder="1" applyAlignment="1"/>
    <xf numFmtId="49" fontId="11" fillId="8" borderId="23" xfId="0" applyNumberFormat="1" applyFont="1" applyFill="1" applyBorder="1" applyAlignment="1">
      <alignment vertical="center"/>
    </xf>
    <xf numFmtId="3" fontId="11" fillId="2" borderId="6" xfId="0" applyNumberFormat="1" applyFont="1" applyFill="1" applyBorder="1" applyAlignment="1">
      <alignment vertical="center"/>
    </xf>
    <xf numFmtId="0" fontId="11" fillId="2" borderId="6" xfId="0" applyNumberFormat="1" applyFont="1" applyFill="1" applyBorder="1" applyAlignment="1">
      <alignment vertical="center"/>
    </xf>
    <xf numFmtId="165" fontId="11" fillId="2" borderId="6" xfId="0" applyNumberFormat="1" applyFont="1" applyFill="1" applyBorder="1" applyAlignment="1">
      <alignment vertical="center"/>
    </xf>
    <xf numFmtId="0" fontId="8" fillId="7" borderId="21" xfId="0" applyFont="1" applyFill="1" applyBorder="1" applyAlignment="1">
      <alignment vertical="center"/>
    </xf>
    <xf numFmtId="0" fontId="8" fillId="7" borderId="22" xfId="0" applyFont="1" applyFill="1" applyBorder="1" applyAlignment="1">
      <alignment vertical="center"/>
    </xf>
    <xf numFmtId="164" fontId="1" fillId="2" borderId="22" xfId="0" applyNumberFormat="1" applyFont="1" applyFill="1" applyBorder="1" applyAlignment="1">
      <alignment vertical="center"/>
    </xf>
    <xf numFmtId="164" fontId="15" fillId="2" borderId="22" xfId="0" applyNumberFormat="1" applyFont="1" applyFill="1" applyBorder="1" applyAlignment="1">
      <alignment vertical="center"/>
    </xf>
    <xf numFmtId="0" fontId="13" fillId="2" borderId="22" xfId="0" applyFont="1" applyFill="1" applyBorder="1" applyAlignment="1"/>
    <xf numFmtId="0" fontId="0" fillId="2" borderId="24" xfId="0" applyFont="1" applyFill="1" applyBorder="1" applyAlignment="1"/>
    <xf numFmtId="49" fontId="0" fillId="2" borderId="22" xfId="0" applyNumberFormat="1" applyFont="1" applyFill="1" applyBorder="1" applyAlignment="1">
      <alignment vertical="center"/>
    </xf>
    <xf numFmtId="0" fontId="8" fillId="2" borderId="22" xfId="0" applyFont="1" applyFill="1" applyBorder="1" applyAlignment="1">
      <alignment vertical="center"/>
    </xf>
    <xf numFmtId="0" fontId="2" fillId="2" borderId="25" xfId="0" applyFont="1" applyFill="1" applyBorder="1" applyAlignment="1"/>
    <xf numFmtId="3" fontId="2" fillId="2" borderId="25" xfId="0" applyNumberFormat="1" applyFont="1" applyFill="1" applyBorder="1" applyAlignment="1"/>
    <xf numFmtId="49" fontId="1" fillId="5" borderId="26" xfId="0" applyNumberFormat="1" applyFont="1" applyFill="1" applyBorder="1" applyAlignment="1">
      <alignment vertical="center"/>
    </xf>
    <xf numFmtId="0" fontId="1" fillId="5" borderId="27" xfId="0" applyFont="1" applyFill="1" applyBorder="1" applyAlignment="1">
      <alignment vertical="center"/>
    </xf>
    <xf numFmtId="164" fontId="1" fillId="5" borderId="28" xfId="0" applyNumberFormat="1" applyFont="1" applyFill="1" applyBorder="1" applyAlignment="1">
      <alignment vertical="center"/>
    </xf>
    <xf numFmtId="49" fontId="1" fillId="3" borderId="29" xfId="0" applyNumberFormat="1" applyFont="1" applyFill="1" applyBorder="1" applyAlignment="1">
      <alignment vertical="center"/>
    </xf>
    <xf numFmtId="164" fontId="1" fillId="3" borderId="30" xfId="0" applyNumberFormat="1" applyFont="1" applyFill="1" applyBorder="1" applyAlignment="1">
      <alignment vertical="center"/>
    </xf>
    <xf numFmtId="49" fontId="1" fillId="5" borderId="29" xfId="0" applyNumberFormat="1" applyFont="1" applyFill="1" applyBorder="1" applyAlignment="1">
      <alignment vertical="center"/>
    </xf>
    <xf numFmtId="164" fontId="1" fillId="5" borderId="30" xfId="0" applyNumberFormat="1" applyFont="1" applyFill="1" applyBorder="1" applyAlignment="1">
      <alignment vertical="center"/>
    </xf>
    <xf numFmtId="49" fontId="1" fillId="5" borderId="31" xfId="0" applyNumberFormat="1" applyFont="1" applyFill="1" applyBorder="1" applyAlignment="1">
      <alignment vertical="center"/>
    </xf>
    <xf numFmtId="0" fontId="8" fillId="5" borderId="32" xfId="0" applyFont="1" applyFill="1" applyBorder="1" applyAlignment="1">
      <alignment vertical="center"/>
    </xf>
    <xf numFmtId="164" fontId="1" fillId="6" borderId="33" xfId="0" applyNumberFormat="1" applyFont="1" applyFill="1" applyBorder="1" applyAlignment="1">
      <alignment vertical="center"/>
    </xf>
    <xf numFmtId="0" fontId="0" fillId="2" borderId="22" xfId="0" applyFont="1" applyFill="1" applyBorder="1" applyAlignment="1">
      <alignment vertical="center"/>
    </xf>
    <xf numFmtId="0" fontId="14" fillId="2" borderId="22" xfId="0" applyFont="1" applyFill="1" applyBorder="1" applyAlignment="1">
      <alignment vertical="center"/>
    </xf>
    <xf numFmtId="49" fontId="11" fillId="8" borderId="34" xfId="0" applyNumberFormat="1" applyFont="1" applyFill="1" applyBorder="1" applyAlignment="1">
      <alignment vertical="center"/>
    </xf>
    <xf numFmtId="49" fontId="13" fillId="8" borderId="35" xfId="0" applyNumberFormat="1" applyFont="1" applyFill="1" applyBorder="1" applyAlignment="1"/>
    <xf numFmtId="49" fontId="11" fillId="2" borderId="36" xfId="0" applyNumberFormat="1" applyFont="1" applyFill="1" applyBorder="1" applyAlignment="1">
      <alignment vertical="center"/>
    </xf>
    <xf numFmtId="9" fontId="13" fillId="2" borderId="37" xfId="0" applyNumberFormat="1" applyFont="1" applyFill="1" applyBorder="1" applyAlignment="1"/>
    <xf numFmtId="49" fontId="11" fillId="8" borderId="38" xfId="0" applyNumberFormat="1" applyFont="1" applyFill="1" applyBorder="1" applyAlignment="1">
      <alignment vertical="center"/>
    </xf>
    <xf numFmtId="165" fontId="11" fillId="8" borderId="39" xfId="0" applyNumberFormat="1" applyFont="1" applyFill="1" applyBorder="1" applyAlignment="1">
      <alignment vertical="center"/>
    </xf>
    <xf numFmtId="9" fontId="11" fillId="8" borderId="40" xfId="0" applyNumberFormat="1" applyFont="1" applyFill="1" applyBorder="1" applyAlignment="1">
      <alignment vertical="center"/>
    </xf>
    <xf numFmtId="0" fontId="13" fillId="9" borderId="43" xfId="0" applyFont="1" applyFill="1" applyBorder="1" applyAlignment="1"/>
    <xf numFmtId="0" fontId="13" fillId="2" borderId="22" xfId="0" applyFont="1" applyFill="1" applyBorder="1" applyAlignment="1">
      <alignment vertical="center"/>
    </xf>
    <xf numFmtId="49" fontId="13" fillId="2" borderId="22" xfId="0" applyNumberFormat="1" applyFont="1" applyFill="1" applyBorder="1" applyAlignment="1">
      <alignment vertical="center"/>
    </xf>
    <xf numFmtId="49" fontId="11" fillId="2" borderId="44" xfId="0" applyNumberFormat="1" applyFont="1" applyFill="1" applyBorder="1" applyAlignment="1">
      <alignment vertical="center"/>
    </xf>
    <xf numFmtId="0" fontId="13" fillId="2" borderId="45" xfId="0" applyFont="1" applyFill="1" applyBorder="1" applyAlignment="1"/>
    <xf numFmtId="0" fontId="13" fillId="2" borderId="46" xfId="0" applyFont="1" applyFill="1" applyBorder="1" applyAlignment="1"/>
    <xf numFmtId="49" fontId="13" fillId="2" borderId="47" xfId="0" applyNumberFormat="1" applyFont="1" applyFill="1" applyBorder="1" applyAlignment="1">
      <alignment vertical="center"/>
    </xf>
    <xf numFmtId="0" fontId="13" fillId="2" borderId="48" xfId="0" applyFont="1" applyFill="1" applyBorder="1" applyAlignment="1"/>
    <xf numFmtId="49" fontId="13" fillId="2" borderId="49" xfId="0" applyNumberFormat="1" applyFont="1" applyFill="1" applyBorder="1" applyAlignment="1">
      <alignment vertical="center"/>
    </xf>
    <xf numFmtId="0" fontId="13" fillId="2" borderId="50" xfId="0" applyFont="1" applyFill="1" applyBorder="1" applyAlignment="1"/>
    <xf numFmtId="0" fontId="13" fillId="2" borderId="51" xfId="0" applyFont="1" applyFill="1" applyBorder="1" applyAlignment="1"/>
    <xf numFmtId="0" fontId="11" fillId="7" borderId="22" xfId="0" applyFont="1" applyFill="1" applyBorder="1" applyAlignment="1">
      <alignment vertical="center"/>
    </xf>
    <xf numFmtId="0" fontId="8" fillId="9" borderId="21" xfId="0" applyFont="1" applyFill="1" applyBorder="1" applyAlignment="1">
      <alignment vertical="center"/>
    </xf>
    <xf numFmtId="49" fontId="16" fillId="9" borderId="22" xfId="0" applyNumberFormat="1" applyFont="1" applyFill="1" applyBorder="1" applyAlignment="1">
      <alignment vertical="center"/>
    </xf>
    <xf numFmtId="0" fontId="8" fillId="9" borderId="22" xfId="0" applyFont="1" applyFill="1" applyBorder="1" applyAlignment="1">
      <alignment vertical="center"/>
    </xf>
    <xf numFmtId="0" fontId="8" fillId="9" borderId="52" xfId="0" applyFont="1" applyFill="1" applyBorder="1" applyAlignment="1">
      <alignment vertical="center"/>
    </xf>
    <xf numFmtId="49" fontId="11" fillId="8" borderId="53" xfId="0" applyNumberFormat="1" applyFont="1" applyFill="1" applyBorder="1" applyAlignment="1">
      <alignment vertical="center"/>
    </xf>
    <xf numFmtId="0" fontId="11" fillId="8" borderId="54" xfId="0" applyNumberFormat="1" applyFont="1" applyFill="1" applyBorder="1" applyAlignment="1">
      <alignment vertical="center"/>
    </xf>
    <xf numFmtId="0" fontId="11" fillId="8" borderId="55" xfId="0" applyNumberFormat="1" applyFont="1" applyFill="1" applyBorder="1" applyAlignment="1">
      <alignment vertical="center"/>
    </xf>
    <xf numFmtId="165" fontId="11" fillId="8" borderId="40" xfId="0" applyNumberFormat="1" applyFont="1" applyFill="1" applyBorder="1" applyAlignment="1">
      <alignment vertical="center"/>
    </xf>
    <xf numFmtId="0" fontId="0" fillId="0" borderId="22" xfId="0" applyNumberFormat="1" applyFont="1" applyBorder="1" applyAlignment="1"/>
    <xf numFmtId="0" fontId="17" fillId="0" borderId="56" xfId="0" applyFont="1" applyBorder="1" applyAlignment="1">
      <alignment vertical="center" wrapText="1"/>
    </xf>
    <xf numFmtId="0" fontId="17" fillId="10" borderId="56" xfId="0" applyFont="1" applyFill="1" applyBorder="1" applyAlignment="1">
      <alignment horizontal="right" vertical="center"/>
    </xf>
    <xf numFmtId="0" fontId="17" fillId="0" borderId="0" xfId="0" applyFont="1" applyAlignment="1">
      <alignment vertical="center"/>
    </xf>
    <xf numFmtId="14" fontId="17" fillId="10" borderId="56" xfId="0" applyNumberFormat="1" applyFont="1" applyFill="1" applyBorder="1" applyAlignment="1">
      <alignment horizontal="right" vertical="center"/>
    </xf>
    <xf numFmtId="0" fontId="17" fillId="0" borderId="56" xfId="0" applyFont="1" applyBorder="1" applyAlignment="1">
      <alignment horizontal="right" vertical="center"/>
    </xf>
    <xf numFmtId="3" fontId="18" fillId="0" borderId="56" xfId="0" applyNumberFormat="1" applyFont="1" applyBorder="1" applyAlignment="1">
      <alignment horizontal="right" vertical="center"/>
    </xf>
    <xf numFmtId="0" fontId="17" fillId="0" borderId="22" xfId="0" applyFont="1" applyBorder="1" applyAlignment="1">
      <alignment vertical="center"/>
    </xf>
    <xf numFmtId="3" fontId="19" fillId="0" borderId="56" xfId="0" applyNumberFormat="1" applyFont="1" applyBorder="1" applyAlignment="1">
      <alignment horizontal="right" vertical="center"/>
    </xf>
    <xf numFmtId="0" fontId="17" fillId="0" borderId="56" xfId="0" applyFont="1" applyBorder="1" applyAlignment="1">
      <alignment horizontal="right" vertical="center" wrapText="1"/>
    </xf>
    <xf numFmtId="0" fontId="17" fillId="0" borderId="22" xfId="0" applyFont="1" applyBorder="1" applyAlignment="1">
      <alignment vertical="center" wrapText="1"/>
    </xf>
    <xf numFmtId="0" fontId="17" fillId="10" borderId="56" xfId="0" applyFont="1" applyFill="1" applyBorder="1" applyAlignment="1">
      <alignment horizontal="right" vertical="center" wrapText="1"/>
    </xf>
    <xf numFmtId="17" fontId="17" fillId="0" borderId="56" xfId="0" applyNumberFormat="1" applyFont="1" applyBorder="1" applyAlignment="1">
      <alignment horizontal="right" vertical="center"/>
    </xf>
    <xf numFmtId="0" fontId="17" fillId="0" borderId="56" xfId="0" applyFont="1" applyBorder="1" applyAlignment="1">
      <alignment vertical="center"/>
    </xf>
    <xf numFmtId="0" fontId="17" fillId="0" borderId="56" xfId="0" applyFont="1" applyBorder="1" applyAlignment="1">
      <alignment horizontal="center" vertical="center"/>
    </xf>
    <xf numFmtId="0" fontId="17" fillId="10" borderId="56" xfId="0" applyFont="1" applyFill="1" applyBorder="1" applyAlignment="1">
      <alignment horizontal="center" vertical="center"/>
    </xf>
    <xf numFmtId="3" fontId="17" fillId="0" borderId="56" xfId="0" applyNumberFormat="1" applyFont="1" applyBorder="1" applyAlignment="1">
      <alignment vertical="center"/>
    </xf>
    <xf numFmtId="0" fontId="17" fillId="10" borderId="56" xfId="0" applyFont="1" applyFill="1" applyBorder="1" applyAlignment="1">
      <alignment vertical="center" wrapText="1"/>
    </xf>
    <xf numFmtId="0" fontId="17" fillId="10" borderId="56" xfId="0" applyFont="1" applyFill="1" applyBorder="1" applyAlignment="1">
      <alignment horizontal="center" vertical="center" wrapText="1"/>
    </xf>
    <xf numFmtId="1" fontId="17" fillId="10" borderId="56" xfId="0" applyNumberFormat="1" applyFont="1" applyFill="1" applyBorder="1" applyAlignment="1">
      <alignment horizontal="center" vertical="center" wrapText="1"/>
    </xf>
    <xf numFmtId="3" fontId="17" fillId="10" borderId="56" xfId="0" applyNumberFormat="1" applyFont="1" applyFill="1" applyBorder="1" applyAlignment="1">
      <alignment vertical="center" wrapText="1"/>
    </xf>
    <xf numFmtId="1" fontId="17" fillId="0" borderId="56" xfId="0" applyNumberFormat="1" applyFont="1" applyBorder="1" applyAlignment="1">
      <alignment horizontal="center" vertical="center"/>
    </xf>
    <xf numFmtId="3" fontId="17" fillId="0" borderId="56" xfId="0" applyNumberFormat="1" applyFont="1" applyBorder="1" applyAlignment="1">
      <alignment horizontal="center" vertical="center"/>
    </xf>
    <xf numFmtId="4" fontId="17" fillId="0" borderId="56" xfId="0" applyNumberFormat="1" applyFont="1" applyBorder="1" applyAlignment="1">
      <alignment horizontal="center" vertical="center"/>
    </xf>
    <xf numFmtId="0" fontId="20" fillId="7" borderId="22" xfId="0" applyFont="1" applyFill="1" applyBorder="1" applyAlignment="1">
      <alignment vertical="center"/>
    </xf>
    <xf numFmtId="164" fontId="21" fillId="2" borderId="22" xfId="0" applyNumberFormat="1" applyFont="1" applyFill="1" applyBorder="1" applyAlignment="1">
      <alignment vertical="center"/>
    </xf>
    <xf numFmtId="165" fontId="20" fillId="7" borderId="22" xfId="0" applyNumberFormat="1" applyFont="1" applyFill="1" applyBorder="1" applyAlignment="1">
      <alignment vertical="center"/>
    </xf>
    <xf numFmtId="0" fontId="22" fillId="3" borderId="15" xfId="0" applyFont="1" applyFill="1" applyBorder="1" applyAlignment="1">
      <alignment vertical="center"/>
    </xf>
    <xf numFmtId="0" fontId="17" fillId="0" borderId="56" xfId="0" applyFont="1" applyBorder="1" applyAlignment="1">
      <alignment vertical="center" wrapText="1"/>
    </xf>
    <xf numFmtId="41" fontId="17" fillId="10" borderId="56" xfId="1" applyFont="1" applyFill="1" applyBorder="1" applyAlignment="1">
      <alignment horizontal="right" vertical="center" wrapText="1"/>
    </xf>
    <xf numFmtId="49" fontId="16" fillId="9" borderId="41" xfId="0" applyNumberFormat="1" applyFont="1" applyFill="1" applyBorder="1" applyAlignment="1">
      <alignment vertical="center"/>
    </xf>
    <xf numFmtId="0" fontId="11" fillId="9" borderId="42" xfId="0" applyFont="1" applyFill="1" applyBorder="1" applyAlignment="1">
      <alignment vertical="center"/>
    </xf>
    <xf numFmtId="0" fontId="17" fillId="0" borderId="57" xfId="0" applyFont="1" applyBorder="1" applyAlignment="1">
      <alignment vertical="center" wrapText="1"/>
    </xf>
    <xf numFmtId="0" fontId="17" fillId="0" borderId="58" xfId="0" applyFont="1" applyBorder="1" applyAlignment="1">
      <alignment vertical="center" wrapText="1"/>
    </xf>
    <xf numFmtId="0" fontId="17" fillId="0" borderId="56" xfId="0" applyFont="1" applyBorder="1" applyAlignment="1">
      <alignment vertical="center" wrapText="1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0" fontId="17" fillId="0" borderId="57" xfId="0" applyFont="1" applyBorder="1" applyAlignment="1">
      <alignment vertical="center"/>
    </xf>
    <xf numFmtId="0" fontId="17" fillId="0" borderId="58" xfId="0" applyFont="1" applyBorder="1" applyAlignment="1">
      <alignment vertical="center"/>
    </xf>
    <xf numFmtId="49" fontId="5" fillId="3" borderId="6" xfId="0" applyNumberFormat="1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19050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552450</xdr:colOff>
      <xdr:row>7</xdr:row>
      <xdr:rowOff>77804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0" y="190500"/>
          <a:ext cx="574167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T80"/>
  <sheetViews>
    <sheetView showGridLines="0" topLeftCell="A25" zoomScale="120" zoomScaleNormal="120" workbookViewId="0">
      <selection sqref="A1:XFD1048576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16.71093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4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2"/>
    </row>
    <row r="2" spans="1:7" ht="15" customHeight="1" x14ac:dyDescent="0.25">
      <c r="A2" s="2"/>
      <c r="B2" s="2"/>
      <c r="C2" s="2"/>
      <c r="D2" s="2"/>
      <c r="E2" s="2"/>
      <c r="F2" s="2"/>
      <c r="G2" s="2"/>
    </row>
    <row r="3" spans="1:7" ht="15" customHeight="1" x14ac:dyDescent="0.25">
      <c r="A3" s="2"/>
      <c r="B3" s="2"/>
      <c r="C3" s="2"/>
      <c r="D3" s="2"/>
      <c r="E3" s="2"/>
      <c r="F3" s="2"/>
      <c r="G3" s="2"/>
    </row>
    <row r="4" spans="1:7" ht="15" customHeight="1" x14ac:dyDescent="0.25">
      <c r="A4" s="2"/>
      <c r="B4" s="2"/>
      <c r="C4" s="2"/>
      <c r="D4" s="2"/>
      <c r="E4" s="2"/>
      <c r="F4" s="2"/>
      <c r="G4" s="2"/>
    </row>
    <row r="5" spans="1:7" ht="15" customHeight="1" x14ac:dyDescent="0.25">
      <c r="A5" s="2"/>
      <c r="B5" s="2"/>
      <c r="C5" s="2"/>
      <c r="D5" s="2"/>
      <c r="E5" s="2"/>
      <c r="F5" s="2"/>
      <c r="G5" s="2"/>
    </row>
    <row r="6" spans="1:7" ht="15" customHeight="1" x14ac:dyDescent="0.25">
      <c r="A6" s="2"/>
      <c r="B6" s="2"/>
      <c r="C6" s="2"/>
      <c r="D6" s="2"/>
      <c r="E6" s="2"/>
      <c r="F6" s="2"/>
      <c r="G6" s="2"/>
    </row>
    <row r="7" spans="1:7" ht="15" customHeight="1" x14ac:dyDescent="0.25">
      <c r="A7" s="2"/>
      <c r="B7" s="2"/>
      <c r="C7" s="2"/>
      <c r="D7" s="2"/>
      <c r="E7" s="2"/>
      <c r="F7" s="2"/>
      <c r="G7" s="2"/>
    </row>
    <row r="8" spans="1:7" ht="15" customHeight="1" x14ac:dyDescent="0.25">
      <c r="A8" s="2"/>
      <c r="B8" s="3"/>
      <c r="C8" s="4"/>
      <c r="D8" s="2"/>
      <c r="E8" s="4"/>
      <c r="F8" s="4"/>
      <c r="G8" s="4"/>
    </row>
    <row r="9" spans="1:7" ht="12" customHeight="1" x14ac:dyDescent="0.25">
      <c r="A9" s="5"/>
      <c r="B9" s="6" t="s">
        <v>0</v>
      </c>
      <c r="C9" s="7" t="s">
        <v>67</v>
      </c>
      <c r="D9" s="8"/>
      <c r="E9" s="154" t="s">
        <v>68</v>
      </c>
      <c r="F9" s="155"/>
      <c r="G9" s="9">
        <v>10</v>
      </c>
    </row>
    <row r="10" spans="1:7" ht="18" customHeight="1" x14ac:dyDescent="0.25">
      <c r="A10" s="5"/>
      <c r="B10" s="120" t="s">
        <v>1</v>
      </c>
      <c r="C10" s="121" t="s">
        <v>55</v>
      </c>
      <c r="D10" s="122"/>
      <c r="E10" s="153" t="s">
        <v>2</v>
      </c>
      <c r="F10" s="153"/>
      <c r="G10" s="123">
        <v>44593</v>
      </c>
    </row>
    <row r="11" spans="1:7" ht="18" customHeight="1" x14ac:dyDescent="0.25">
      <c r="A11" s="5"/>
      <c r="B11" s="120" t="s">
        <v>3</v>
      </c>
      <c r="C11" s="124" t="s">
        <v>56</v>
      </c>
      <c r="D11" s="122"/>
      <c r="E11" s="153" t="s">
        <v>57</v>
      </c>
      <c r="F11" s="153"/>
      <c r="G11" s="125">
        <v>410000</v>
      </c>
    </row>
    <row r="12" spans="1:7" ht="18" customHeight="1" x14ac:dyDescent="0.25">
      <c r="A12" s="5"/>
      <c r="B12" s="120" t="s">
        <v>4</v>
      </c>
      <c r="C12" s="124" t="s">
        <v>58</v>
      </c>
      <c r="D12" s="126"/>
      <c r="E12" s="151" t="s">
        <v>59</v>
      </c>
      <c r="F12" s="152"/>
      <c r="G12" s="127">
        <f>+G11*G9</f>
        <v>4100000</v>
      </c>
    </row>
    <row r="13" spans="1:7" ht="18" customHeight="1" x14ac:dyDescent="0.25">
      <c r="A13" s="5"/>
      <c r="B13" s="120" t="s">
        <v>60</v>
      </c>
      <c r="C13" s="128" t="s">
        <v>61</v>
      </c>
      <c r="D13" s="129"/>
      <c r="E13" s="151" t="s">
        <v>62</v>
      </c>
      <c r="F13" s="152"/>
      <c r="G13" s="128" t="s">
        <v>63</v>
      </c>
    </row>
    <row r="14" spans="1:7" ht="18" customHeight="1" x14ac:dyDescent="0.25">
      <c r="A14" s="5"/>
      <c r="B14" s="120" t="s">
        <v>5</v>
      </c>
      <c r="C14" s="128" t="s">
        <v>64</v>
      </c>
      <c r="D14" s="129"/>
      <c r="E14" s="151" t="s">
        <v>6</v>
      </c>
      <c r="F14" s="152"/>
      <c r="G14" s="130" t="s">
        <v>65</v>
      </c>
    </row>
    <row r="15" spans="1:7" ht="18" customHeight="1" x14ac:dyDescent="0.25">
      <c r="A15" s="5"/>
      <c r="B15" s="120" t="s">
        <v>7</v>
      </c>
      <c r="C15" s="131">
        <v>44593</v>
      </c>
      <c r="D15" s="126"/>
      <c r="E15" s="156" t="s">
        <v>8</v>
      </c>
      <c r="F15" s="157"/>
      <c r="G15" s="130" t="s">
        <v>66</v>
      </c>
    </row>
    <row r="16" spans="1:7" ht="12" customHeight="1" x14ac:dyDescent="0.25">
      <c r="A16" s="2"/>
      <c r="B16" s="13"/>
      <c r="C16" s="14"/>
      <c r="D16" s="15"/>
      <c r="E16" s="16"/>
      <c r="F16" s="16"/>
      <c r="G16" s="17"/>
    </row>
    <row r="17" spans="1:7" ht="12" customHeight="1" x14ac:dyDescent="0.25">
      <c r="A17" s="18"/>
      <c r="B17" s="158" t="s">
        <v>9</v>
      </c>
      <c r="C17" s="159"/>
      <c r="D17" s="159"/>
      <c r="E17" s="159"/>
      <c r="F17" s="159"/>
      <c r="G17" s="159"/>
    </row>
    <row r="18" spans="1:7" ht="12" customHeight="1" x14ac:dyDescent="0.25">
      <c r="A18" s="2"/>
      <c r="B18" s="19"/>
      <c r="C18" s="20"/>
      <c r="D18" s="20"/>
      <c r="E18" s="20"/>
      <c r="F18" s="21"/>
      <c r="G18" s="21"/>
    </row>
    <row r="19" spans="1:7" ht="12" customHeight="1" x14ac:dyDescent="0.25">
      <c r="A19" s="5"/>
      <c r="B19" s="22" t="s">
        <v>10</v>
      </c>
      <c r="C19" s="23"/>
      <c r="D19" s="24"/>
      <c r="E19" s="24"/>
      <c r="F19" s="24"/>
      <c r="G19" s="24"/>
    </row>
    <row r="20" spans="1:7" ht="24" customHeight="1" x14ac:dyDescent="0.25">
      <c r="A20" s="18"/>
      <c r="B20" s="25" t="s">
        <v>11</v>
      </c>
      <c r="C20" s="25" t="s">
        <v>12</v>
      </c>
      <c r="D20" s="25" t="s">
        <v>13</v>
      </c>
      <c r="E20" s="25" t="s">
        <v>14</v>
      </c>
      <c r="F20" s="25" t="s">
        <v>15</v>
      </c>
      <c r="G20" s="25" t="s">
        <v>16</v>
      </c>
    </row>
    <row r="21" spans="1:7" ht="12.75" customHeight="1" x14ac:dyDescent="0.25">
      <c r="A21" s="18"/>
      <c r="B21" s="132" t="s">
        <v>69</v>
      </c>
      <c r="C21" s="133" t="s">
        <v>17</v>
      </c>
      <c r="D21" s="133">
        <v>15</v>
      </c>
      <c r="E21" s="134" t="s">
        <v>70</v>
      </c>
      <c r="F21" s="135">
        <v>28000</v>
      </c>
      <c r="G21" s="135">
        <f>+F21*D21</f>
        <v>420000</v>
      </c>
    </row>
    <row r="22" spans="1:7" ht="19.899999999999999" customHeight="1" x14ac:dyDescent="0.25">
      <c r="A22" s="18"/>
      <c r="B22" s="132" t="s">
        <v>71</v>
      </c>
      <c r="C22" s="133" t="s">
        <v>17</v>
      </c>
      <c r="D22" s="133">
        <v>2</v>
      </c>
      <c r="E22" s="134" t="s">
        <v>72</v>
      </c>
      <c r="F22" s="135">
        <v>28000</v>
      </c>
      <c r="G22" s="135">
        <f>+F22*D22</f>
        <v>56000</v>
      </c>
    </row>
    <row r="23" spans="1:7" ht="20.45" customHeight="1" x14ac:dyDescent="0.25">
      <c r="A23" s="18"/>
      <c r="B23" s="132" t="s">
        <v>73</v>
      </c>
      <c r="C23" s="133" t="s">
        <v>17</v>
      </c>
      <c r="D23" s="133">
        <v>5</v>
      </c>
      <c r="E23" s="134" t="s">
        <v>74</v>
      </c>
      <c r="F23" s="135">
        <v>28000</v>
      </c>
      <c r="G23" s="135">
        <f>+F23*D23</f>
        <v>140000</v>
      </c>
    </row>
    <row r="24" spans="1:7" ht="12.75" customHeight="1" x14ac:dyDescent="0.25">
      <c r="A24" s="18"/>
      <c r="B24" s="132" t="s">
        <v>75</v>
      </c>
      <c r="C24" s="133" t="s">
        <v>17</v>
      </c>
      <c r="D24" s="133">
        <v>1</v>
      </c>
      <c r="E24" s="134" t="s">
        <v>76</v>
      </c>
      <c r="F24" s="135">
        <v>20000</v>
      </c>
      <c r="G24" s="135">
        <f>+F24*D24</f>
        <v>20000</v>
      </c>
    </row>
    <row r="25" spans="1:7" ht="12.75" customHeight="1" x14ac:dyDescent="0.25">
      <c r="A25" s="18"/>
      <c r="B25" s="28" t="s">
        <v>18</v>
      </c>
      <c r="C25" s="29"/>
      <c r="D25" s="29"/>
      <c r="E25" s="29"/>
      <c r="F25" s="30"/>
      <c r="G25" s="31">
        <f>SUM(G21:G24)</f>
        <v>636000</v>
      </c>
    </row>
    <row r="26" spans="1:7" ht="12" customHeight="1" x14ac:dyDescent="0.25">
      <c r="A26" s="2"/>
      <c r="B26" s="19"/>
      <c r="C26" s="21"/>
      <c r="D26" s="21"/>
      <c r="E26" s="21"/>
      <c r="F26" s="32"/>
      <c r="G26" s="32"/>
    </row>
    <row r="27" spans="1:7" ht="12" customHeight="1" x14ac:dyDescent="0.25">
      <c r="A27" s="5"/>
      <c r="B27" s="33" t="s">
        <v>19</v>
      </c>
      <c r="C27" s="34"/>
      <c r="D27" s="35"/>
      <c r="E27" s="35"/>
      <c r="F27" s="36"/>
      <c r="G27" s="36"/>
    </row>
    <row r="28" spans="1:7" ht="24" customHeight="1" x14ac:dyDescent="0.25">
      <c r="A28" s="5"/>
      <c r="B28" s="37" t="s">
        <v>11</v>
      </c>
      <c r="C28" s="38" t="s">
        <v>12</v>
      </c>
      <c r="D28" s="38" t="s">
        <v>13</v>
      </c>
      <c r="E28" s="37" t="s">
        <v>14</v>
      </c>
      <c r="F28" s="38" t="s">
        <v>15</v>
      </c>
      <c r="G28" s="37" t="s">
        <v>16</v>
      </c>
    </row>
    <row r="29" spans="1:7" ht="12" customHeight="1" x14ac:dyDescent="0.25">
      <c r="A29" s="5"/>
      <c r="B29" s="39"/>
      <c r="C29" s="40" t="s">
        <v>54</v>
      </c>
      <c r="D29" s="40"/>
      <c r="E29" s="40"/>
      <c r="F29" s="39"/>
      <c r="G29" s="39"/>
    </row>
    <row r="30" spans="1:7" ht="12" customHeight="1" x14ac:dyDescent="0.25">
      <c r="A30" s="5"/>
      <c r="B30" s="41" t="s">
        <v>20</v>
      </c>
      <c r="C30" s="42"/>
      <c r="D30" s="42"/>
      <c r="E30" s="42"/>
      <c r="F30" s="43"/>
      <c r="G30" s="146"/>
    </row>
    <row r="31" spans="1:7" ht="12" customHeight="1" x14ac:dyDescent="0.25">
      <c r="A31" s="2"/>
      <c r="B31" s="44"/>
      <c r="C31" s="45"/>
      <c r="D31" s="45"/>
      <c r="E31" s="45"/>
      <c r="F31" s="46"/>
      <c r="G31" s="46"/>
    </row>
    <row r="32" spans="1:7" ht="12" customHeight="1" x14ac:dyDescent="0.25">
      <c r="A32" s="5"/>
      <c r="B32" s="33" t="s">
        <v>21</v>
      </c>
      <c r="C32" s="34"/>
      <c r="D32" s="35"/>
      <c r="E32" s="35"/>
      <c r="F32" s="36"/>
      <c r="G32" s="36"/>
    </row>
    <row r="33" spans="1:10" ht="24" customHeight="1" x14ac:dyDescent="0.25">
      <c r="A33" s="5"/>
      <c r="B33" s="47" t="s">
        <v>11</v>
      </c>
      <c r="C33" s="47" t="s">
        <v>12</v>
      </c>
      <c r="D33" s="47" t="s">
        <v>13</v>
      </c>
      <c r="E33" s="47" t="s">
        <v>14</v>
      </c>
      <c r="F33" s="48" t="s">
        <v>15</v>
      </c>
      <c r="G33" s="47" t="s">
        <v>16</v>
      </c>
    </row>
    <row r="34" spans="1:10" ht="12.75" customHeight="1" x14ac:dyDescent="0.25">
      <c r="A34" s="18"/>
      <c r="B34" s="10"/>
      <c r="C34" s="26"/>
      <c r="D34" s="27"/>
      <c r="E34" s="11"/>
      <c r="F34" s="12"/>
      <c r="G34" s="12"/>
    </row>
    <row r="35" spans="1:10" ht="12.75" customHeight="1" x14ac:dyDescent="0.25">
      <c r="A35" s="5"/>
      <c r="B35" s="49" t="s">
        <v>22</v>
      </c>
      <c r="C35" s="50"/>
      <c r="D35" s="50"/>
      <c r="E35" s="50"/>
      <c r="F35" s="51"/>
      <c r="G35" s="52">
        <f>SUM(G34:G34)</f>
        <v>0</v>
      </c>
    </row>
    <row r="36" spans="1:10" ht="12" customHeight="1" x14ac:dyDescent="0.25">
      <c r="A36" s="2"/>
      <c r="B36" s="44"/>
      <c r="C36" s="45"/>
      <c r="D36" s="45"/>
      <c r="E36" s="45"/>
      <c r="F36" s="46"/>
      <c r="G36" s="46"/>
    </row>
    <row r="37" spans="1:10" ht="12" customHeight="1" x14ac:dyDescent="0.25">
      <c r="A37" s="5"/>
      <c r="B37" s="33" t="s">
        <v>23</v>
      </c>
      <c r="C37" s="34"/>
      <c r="D37" s="35"/>
      <c r="E37" s="35"/>
      <c r="F37" s="36"/>
      <c r="G37" s="36"/>
    </row>
    <row r="38" spans="1:10" ht="24" customHeight="1" x14ac:dyDescent="0.25">
      <c r="A38" s="5"/>
      <c r="B38" s="48" t="s">
        <v>24</v>
      </c>
      <c r="C38" s="48" t="s">
        <v>25</v>
      </c>
      <c r="D38" s="48" t="s">
        <v>26</v>
      </c>
      <c r="E38" s="48" t="s">
        <v>14</v>
      </c>
      <c r="F38" s="48" t="s">
        <v>15</v>
      </c>
      <c r="G38" s="48" t="s">
        <v>16</v>
      </c>
      <c r="J38" s="119"/>
    </row>
    <row r="39" spans="1:10" ht="17.25" customHeight="1" x14ac:dyDescent="0.25">
      <c r="A39" s="18"/>
      <c r="B39" s="136" t="s">
        <v>77</v>
      </c>
      <c r="C39" s="137" t="s">
        <v>78</v>
      </c>
      <c r="D39" s="138">
        <v>100</v>
      </c>
      <c r="E39" s="134" t="s">
        <v>79</v>
      </c>
      <c r="F39" s="130">
        <v>95</v>
      </c>
      <c r="G39" s="139">
        <f>+F39*D39</f>
        <v>9500</v>
      </c>
      <c r="J39" s="119"/>
    </row>
    <row r="40" spans="1:10" ht="17.25" customHeight="1" x14ac:dyDescent="0.25">
      <c r="A40" s="18"/>
      <c r="B40" s="136" t="s">
        <v>80</v>
      </c>
      <c r="C40" s="137" t="s">
        <v>81</v>
      </c>
      <c r="D40" s="138">
        <v>10</v>
      </c>
      <c r="E40" s="134" t="s">
        <v>82</v>
      </c>
      <c r="F40" s="130">
        <v>1850</v>
      </c>
      <c r="G40" s="139">
        <f>+F40*D40</f>
        <v>18500</v>
      </c>
    </row>
    <row r="41" spans="1:10" ht="17.25" customHeight="1" x14ac:dyDescent="0.25">
      <c r="A41" s="18"/>
      <c r="B41" s="132" t="s">
        <v>83</v>
      </c>
      <c r="C41" s="133" t="s">
        <v>84</v>
      </c>
      <c r="D41" s="140">
        <v>20</v>
      </c>
      <c r="E41" s="134" t="s">
        <v>79</v>
      </c>
      <c r="F41" s="135">
        <v>400</v>
      </c>
      <c r="G41" s="135">
        <f>+F41*D41</f>
        <v>8000</v>
      </c>
    </row>
    <row r="42" spans="1:10" ht="17.25" customHeight="1" x14ac:dyDescent="0.25">
      <c r="A42" s="18"/>
      <c r="B42" s="132" t="s">
        <v>85</v>
      </c>
      <c r="C42" s="133" t="s">
        <v>86</v>
      </c>
      <c r="D42" s="140">
        <v>1500</v>
      </c>
      <c r="E42" s="133" t="s">
        <v>87</v>
      </c>
      <c r="F42" s="135">
        <f>(62+(62*0.06))*1.076</f>
        <v>70.71472</v>
      </c>
      <c r="G42" s="135">
        <f>+F42*D42</f>
        <v>106072.08</v>
      </c>
    </row>
    <row r="43" spans="1:10" ht="17.25" customHeight="1" x14ac:dyDescent="0.25">
      <c r="A43" s="18"/>
      <c r="B43" s="132" t="s">
        <v>88</v>
      </c>
      <c r="C43" s="133" t="s">
        <v>89</v>
      </c>
      <c r="D43" s="140">
        <v>250</v>
      </c>
      <c r="E43" s="133" t="s">
        <v>90</v>
      </c>
      <c r="F43" s="135">
        <v>6500</v>
      </c>
      <c r="G43" s="135">
        <f>+F43*D43</f>
        <v>1625000</v>
      </c>
    </row>
    <row r="44" spans="1:10" ht="13.5" customHeight="1" x14ac:dyDescent="0.25">
      <c r="A44" s="5"/>
      <c r="B44" s="53" t="s">
        <v>27</v>
      </c>
      <c r="C44" s="54"/>
      <c r="D44" s="54"/>
      <c r="E44" s="54"/>
      <c r="F44" s="55"/>
      <c r="G44" s="56">
        <f>SUM(G39:G43)</f>
        <v>1767072.08</v>
      </c>
    </row>
    <row r="45" spans="1:10" ht="12" customHeight="1" x14ac:dyDescent="0.25">
      <c r="A45" s="2"/>
      <c r="B45" s="44"/>
      <c r="C45" s="45"/>
      <c r="D45" s="45"/>
      <c r="E45" s="57"/>
      <c r="F45" s="46"/>
      <c r="G45" s="46"/>
    </row>
    <row r="46" spans="1:10" ht="12" customHeight="1" x14ac:dyDescent="0.25">
      <c r="A46" s="5"/>
      <c r="B46" s="33" t="s">
        <v>28</v>
      </c>
      <c r="C46" s="34"/>
      <c r="D46" s="35"/>
      <c r="E46" s="35"/>
      <c r="F46" s="36"/>
      <c r="G46" s="36"/>
    </row>
    <row r="47" spans="1:10" ht="24" customHeight="1" x14ac:dyDescent="0.25">
      <c r="A47" s="5"/>
      <c r="B47" s="47" t="s">
        <v>29</v>
      </c>
      <c r="C47" s="48" t="s">
        <v>25</v>
      </c>
      <c r="D47" s="48" t="s">
        <v>26</v>
      </c>
      <c r="E47" s="47" t="s">
        <v>14</v>
      </c>
      <c r="F47" s="48" t="s">
        <v>15</v>
      </c>
      <c r="G47" s="47" t="s">
        <v>16</v>
      </c>
    </row>
    <row r="48" spans="1:10" ht="12.75" customHeight="1" x14ac:dyDescent="0.25">
      <c r="A48" s="18"/>
      <c r="B48" s="132" t="s">
        <v>91</v>
      </c>
      <c r="C48" s="133">
        <v>1</v>
      </c>
      <c r="D48" s="141">
        <v>1</v>
      </c>
      <c r="E48" s="142" t="s">
        <v>92</v>
      </c>
      <c r="F48" s="135">
        <v>280000</v>
      </c>
      <c r="G48" s="135">
        <f>+F48*D48</f>
        <v>280000</v>
      </c>
    </row>
    <row r="49" spans="1:7" ht="13.5" customHeight="1" x14ac:dyDescent="0.25">
      <c r="A49" s="5"/>
      <c r="B49" s="58" t="s">
        <v>30</v>
      </c>
      <c r="C49" s="59"/>
      <c r="D49" s="59"/>
      <c r="E49" s="59"/>
      <c r="F49" s="60"/>
      <c r="G49" s="61">
        <f>SUM(G48)</f>
        <v>280000</v>
      </c>
    </row>
    <row r="50" spans="1:7" ht="12" customHeight="1" x14ac:dyDescent="0.25">
      <c r="A50" s="2"/>
      <c r="B50" s="78"/>
      <c r="C50" s="78"/>
      <c r="D50" s="78"/>
      <c r="E50" s="78"/>
      <c r="F50" s="79"/>
      <c r="G50" s="79"/>
    </row>
    <row r="51" spans="1:7" ht="12" customHeight="1" x14ac:dyDescent="0.25">
      <c r="A51" s="75"/>
      <c r="B51" s="80" t="s">
        <v>31</v>
      </c>
      <c r="C51" s="81"/>
      <c r="D51" s="81"/>
      <c r="E51" s="81"/>
      <c r="F51" s="81"/>
      <c r="G51" s="82">
        <f>+G25+G30+G35+G44+G49</f>
        <v>2683072.08</v>
      </c>
    </row>
    <row r="52" spans="1:7" ht="12" customHeight="1" x14ac:dyDescent="0.25">
      <c r="A52" s="75"/>
      <c r="B52" s="83" t="s">
        <v>32</v>
      </c>
      <c r="C52" s="63"/>
      <c r="D52" s="63"/>
      <c r="E52" s="63"/>
      <c r="F52" s="63"/>
      <c r="G52" s="84">
        <f>G51*0.05</f>
        <v>134153.60400000002</v>
      </c>
    </row>
    <row r="53" spans="1:7" ht="12" customHeight="1" x14ac:dyDescent="0.25">
      <c r="A53" s="75"/>
      <c r="B53" s="85" t="s">
        <v>33</v>
      </c>
      <c r="C53" s="62"/>
      <c r="D53" s="62"/>
      <c r="E53" s="62"/>
      <c r="F53" s="62"/>
      <c r="G53" s="86">
        <f>G52+G51</f>
        <v>2817225.6839999999</v>
      </c>
    </row>
    <row r="54" spans="1:7" ht="12" customHeight="1" x14ac:dyDescent="0.25">
      <c r="A54" s="75"/>
      <c r="B54" s="83" t="s">
        <v>34</v>
      </c>
      <c r="C54" s="63"/>
      <c r="D54" s="63"/>
      <c r="E54" s="63"/>
      <c r="F54" s="63"/>
      <c r="G54" s="84">
        <f>G12</f>
        <v>4100000</v>
      </c>
    </row>
    <row r="55" spans="1:7" ht="12" customHeight="1" x14ac:dyDescent="0.25">
      <c r="A55" s="75"/>
      <c r="B55" s="87" t="s">
        <v>35</v>
      </c>
      <c r="C55" s="88"/>
      <c r="D55" s="88"/>
      <c r="E55" s="88"/>
      <c r="F55" s="88"/>
      <c r="G55" s="89">
        <f>G54-G53</f>
        <v>1282774.3160000001</v>
      </c>
    </row>
    <row r="56" spans="1:7" ht="12" customHeight="1" x14ac:dyDescent="0.25">
      <c r="A56" s="75"/>
      <c r="B56" s="76" t="s">
        <v>36</v>
      </c>
      <c r="C56" s="77"/>
      <c r="D56" s="77"/>
      <c r="E56" s="77"/>
      <c r="F56" s="77"/>
      <c r="G56" s="72"/>
    </row>
    <row r="57" spans="1:7" ht="12.75" customHeight="1" thickBot="1" x14ac:dyDescent="0.3">
      <c r="A57" s="75"/>
      <c r="B57" s="90"/>
      <c r="C57" s="77"/>
      <c r="D57" s="77"/>
      <c r="E57" s="77"/>
      <c r="F57" s="77"/>
      <c r="G57" s="72"/>
    </row>
    <row r="58" spans="1:7" ht="12" customHeight="1" x14ac:dyDescent="0.25">
      <c r="A58" s="75"/>
      <c r="B58" s="102" t="s">
        <v>37</v>
      </c>
      <c r="C58" s="103"/>
      <c r="D58" s="103"/>
      <c r="E58" s="103"/>
      <c r="F58" s="104"/>
      <c r="G58" s="72"/>
    </row>
    <row r="59" spans="1:7" ht="12" customHeight="1" x14ac:dyDescent="0.25">
      <c r="A59" s="75"/>
      <c r="B59" s="105" t="s">
        <v>38</v>
      </c>
      <c r="C59" s="74"/>
      <c r="D59" s="74"/>
      <c r="E59" s="74"/>
      <c r="F59" s="106"/>
      <c r="G59" s="72"/>
    </row>
    <row r="60" spans="1:7" ht="12" customHeight="1" x14ac:dyDescent="0.25">
      <c r="A60" s="75"/>
      <c r="B60" s="105" t="s">
        <v>39</v>
      </c>
      <c r="C60" s="74"/>
      <c r="D60" s="74"/>
      <c r="E60" s="74"/>
      <c r="F60" s="106"/>
      <c r="G60" s="72"/>
    </row>
    <row r="61" spans="1:7" ht="12" customHeight="1" x14ac:dyDescent="0.25">
      <c r="A61" s="75"/>
      <c r="B61" s="105" t="s">
        <v>40</v>
      </c>
      <c r="C61" s="74"/>
      <c r="D61" s="74"/>
      <c r="E61" s="74"/>
      <c r="F61" s="106"/>
      <c r="G61" s="72"/>
    </row>
    <row r="62" spans="1:7" ht="12" customHeight="1" x14ac:dyDescent="0.25">
      <c r="A62" s="75"/>
      <c r="B62" s="105" t="s">
        <v>41</v>
      </c>
      <c r="C62" s="74"/>
      <c r="D62" s="74"/>
      <c r="E62" s="74"/>
      <c r="F62" s="106"/>
      <c r="G62" s="72"/>
    </row>
    <row r="63" spans="1:7" ht="12" customHeight="1" x14ac:dyDescent="0.25">
      <c r="A63" s="75"/>
      <c r="B63" s="105" t="s">
        <v>42</v>
      </c>
      <c r="C63" s="74"/>
      <c r="D63" s="74"/>
      <c r="E63" s="74"/>
      <c r="F63" s="106"/>
      <c r="G63" s="72"/>
    </row>
    <row r="64" spans="1:7" ht="12.75" customHeight="1" thickBot="1" x14ac:dyDescent="0.3">
      <c r="A64" s="75"/>
      <c r="B64" s="107" t="s">
        <v>43</v>
      </c>
      <c r="C64" s="108"/>
      <c r="D64" s="108"/>
      <c r="E64" s="108"/>
      <c r="F64" s="109"/>
      <c r="G64" s="72"/>
    </row>
    <row r="65" spans="1:7" ht="12.75" customHeight="1" x14ac:dyDescent="0.25">
      <c r="A65" s="75"/>
      <c r="B65" s="100"/>
      <c r="C65" s="74"/>
      <c r="D65" s="74"/>
      <c r="E65" s="74"/>
      <c r="F65" s="74"/>
      <c r="G65" s="72"/>
    </row>
    <row r="66" spans="1:7" ht="15" customHeight="1" thickBot="1" x14ac:dyDescent="0.3">
      <c r="A66" s="75"/>
      <c r="B66" s="149" t="s">
        <v>44</v>
      </c>
      <c r="C66" s="150"/>
      <c r="D66" s="99"/>
      <c r="E66" s="65"/>
      <c r="F66" s="65"/>
      <c r="G66" s="72"/>
    </row>
    <row r="67" spans="1:7" ht="12" customHeight="1" x14ac:dyDescent="0.25">
      <c r="A67" s="75"/>
      <c r="B67" s="92" t="s">
        <v>29</v>
      </c>
      <c r="C67" s="66" t="s">
        <v>45</v>
      </c>
      <c r="D67" s="93" t="s">
        <v>46</v>
      </c>
      <c r="E67" s="65"/>
      <c r="F67" s="65"/>
      <c r="G67" s="72"/>
    </row>
    <row r="68" spans="1:7" ht="12" customHeight="1" x14ac:dyDescent="0.25">
      <c r="A68" s="75"/>
      <c r="B68" s="94" t="s">
        <v>47</v>
      </c>
      <c r="C68" s="67">
        <f>+G25</f>
        <v>636000</v>
      </c>
      <c r="D68" s="95">
        <f>(C68/C74)</f>
        <v>0.22575401169031797</v>
      </c>
      <c r="E68" s="65"/>
      <c r="F68" s="65"/>
      <c r="G68" s="72"/>
    </row>
    <row r="69" spans="1:7" ht="12" customHeight="1" x14ac:dyDescent="0.25">
      <c r="A69" s="75"/>
      <c r="B69" s="94" t="s">
        <v>48</v>
      </c>
      <c r="C69" s="68">
        <f>+G30</f>
        <v>0</v>
      </c>
      <c r="D69" s="95">
        <v>0</v>
      </c>
      <c r="E69" s="65"/>
      <c r="F69" s="65"/>
      <c r="G69" s="72"/>
    </row>
    <row r="70" spans="1:7" ht="12" customHeight="1" x14ac:dyDescent="0.25">
      <c r="A70" s="75"/>
      <c r="B70" s="94" t="s">
        <v>49</v>
      </c>
      <c r="C70" s="67">
        <f>+G35</f>
        <v>0</v>
      </c>
      <c r="D70" s="95">
        <f>(C70/C74)</f>
        <v>0</v>
      </c>
      <c r="E70" s="65"/>
      <c r="F70" s="65"/>
      <c r="G70" s="72"/>
    </row>
    <row r="71" spans="1:7" ht="12" customHeight="1" x14ac:dyDescent="0.25">
      <c r="A71" s="75"/>
      <c r="B71" s="94" t="s">
        <v>24</v>
      </c>
      <c r="C71" s="67">
        <f>+G44</f>
        <v>1767072.08</v>
      </c>
      <c r="D71" s="95">
        <f>(C71/C74)</f>
        <v>0.62723838208483407</v>
      </c>
      <c r="E71" s="65"/>
      <c r="F71" s="65"/>
      <c r="G71" s="72"/>
    </row>
    <row r="72" spans="1:7" ht="12" customHeight="1" x14ac:dyDescent="0.25">
      <c r="A72" s="75"/>
      <c r="B72" s="94" t="s">
        <v>50</v>
      </c>
      <c r="C72" s="69">
        <f>+G49</f>
        <v>280000</v>
      </c>
      <c r="D72" s="95">
        <f>(C72/C74)</f>
        <v>9.9388558605800356E-2</v>
      </c>
      <c r="E72" s="71"/>
      <c r="F72" s="71"/>
      <c r="G72" s="72"/>
    </row>
    <row r="73" spans="1:7" ht="12" customHeight="1" x14ac:dyDescent="0.25">
      <c r="A73" s="75"/>
      <c r="B73" s="94" t="s">
        <v>51</v>
      </c>
      <c r="C73" s="69">
        <f>+G52</f>
        <v>134153.60400000002</v>
      </c>
      <c r="D73" s="95">
        <f>(C73/C74)</f>
        <v>4.761904761904763E-2</v>
      </c>
      <c r="E73" s="71"/>
      <c r="F73" s="71"/>
      <c r="G73" s="72"/>
    </row>
    <row r="74" spans="1:7" ht="12.75" customHeight="1" thickBot="1" x14ac:dyDescent="0.3">
      <c r="A74" s="75"/>
      <c r="B74" s="96" t="s">
        <v>52</v>
      </c>
      <c r="C74" s="97">
        <f>SUM(C68:C73)</f>
        <v>2817225.6839999999</v>
      </c>
      <c r="D74" s="98">
        <f>SUM(D68:D73)</f>
        <v>1</v>
      </c>
      <c r="E74" s="143"/>
      <c r="F74" s="145"/>
      <c r="G74" s="144"/>
    </row>
    <row r="75" spans="1:7" ht="12" customHeight="1" x14ac:dyDescent="0.25">
      <c r="A75" s="75"/>
      <c r="B75" s="90"/>
      <c r="C75" s="77"/>
      <c r="D75" s="77"/>
      <c r="E75" s="77"/>
      <c r="F75" s="77"/>
      <c r="G75" s="72"/>
    </row>
    <row r="76" spans="1:7" ht="12.75" customHeight="1" x14ac:dyDescent="0.25">
      <c r="A76" s="75"/>
      <c r="B76" s="91"/>
      <c r="C76" s="77"/>
      <c r="D76" s="77"/>
      <c r="E76" s="77"/>
      <c r="F76" s="77"/>
      <c r="G76" s="72"/>
    </row>
    <row r="77" spans="1:7" ht="12" customHeight="1" thickBot="1" x14ac:dyDescent="0.3">
      <c r="A77" s="64"/>
      <c r="B77" s="111"/>
      <c r="C77" s="112" t="s">
        <v>94</v>
      </c>
      <c r="D77" s="113"/>
      <c r="E77" s="114"/>
      <c r="F77" s="70"/>
      <c r="G77" s="72"/>
    </row>
    <row r="78" spans="1:7" ht="12" customHeight="1" x14ac:dyDescent="0.25">
      <c r="A78" s="75"/>
      <c r="B78" s="115" t="s">
        <v>93</v>
      </c>
      <c r="C78" s="116">
        <v>2700</v>
      </c>
      <c r="D78" s="116">
        <v>3333</v>
      </c>
      <c r="E78" s="117">
        <v>4450</v>
      </c>
      <c r="F78" s="110"/>
      <c r="G78" s="73"/>
    </row>
    <row r="79" spans="1:7" ht="12.75" customHeight="1" thickBot="1" x14ac:dyDescent="0.3">
      <c r="A79" s="75"/>
      <c r="B79" s="96" t="s">
        <v>95</v>
      </c>
      <c r="C79" s="97">
        <f>(G53/C78)</f>
        <v>1043.4169199999999</v>
      </c>
      <c r="D79" s="97">
        <f>(G53/D78)</f>
        <v>845.25223042304231</v>
      </c>
      <c r="E79" s="118">
        <f>(G53/E78)</f>
        <v>633.08442337078645</v>
      </c>
      <c r="F79" s="110"/>
      <c r="G79" s="73"/>
    </row>
    <row r="80" spans="1:7" ht="15.6" customHeight="1" x14ac:dyDescent="0.25">
      <c r="A80" s="75"/>
      <c r="B80" s="101" t="s">
        <v>53</v>
      </c>
      <c r="C80" s="74"/>
      <c r="D80" s="74"/>
      <c r="E80" s="74"/>
      <c r="F80" s="74"/>
      <c r="G80" s="74"/>
    </row>
  </sheetData>
  <mergeCells count="9">
    <mergeCell ref="B66:C66"/>
    <mergeCell ref="E13:F13"/>
    <mergeCell ref="E11:F11"/>
    <mergeCell ref="E10:F10"/>
    <mergeCell ref="E9:F9"/>
    <mergeCell ref="E14:F14"/>
    <mergeCell ref="E15:F15"/>
    <mergeCell ref="B17:G17"/>
    <mergeCell ref="E12:F12"/>
  </mergeCells>
  <pageMargins left="0.748031" right="0.748031" top="0.98425200000000002" bottom="0.98425200000000002" header="0" footer="0"/>
  <pageSetup orientation="portrait"/>
  <headerFooter>
    <oddFooter>&amp;C&amp;"Helvetica Neue,Regular"&amp;12&amp;K000000&amp;P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T80"/>
  <sheetViews>
    <sheetView tabSelected="1" zoomScale="110" zoomScaleNormal="110" workbookViewId="0">
      <selection activeCell="K7" sqref="K7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16.71093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4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2"/>
    </row>
    <row r="2" spans="1:7" ht="15" customHeight="1" x14ac:dyDescent="0.25">
      <c r="A2" s="2"/>
      <c r="B2" s="2"/>
      <c r="C2" s="2"/>
      <c r="D2" s="2"/>
      <c r="E2" s="2"/>
      <c r="F2" s="2"/>
      <c r="G2" s="2"/>
    </row>
    <row r="3" spans="1:7" ht="15" customHeight="1" x14ac:dyDescent="0.25">
      <c r="A3" s="2"/>
      <c r="B3" s="2"/>
      <c r="C3" s="2"/>
      <c r="D3" s="2"/>
      <c r="E3" s="2"/>
      <c r="F3" s="2"/>
      <c r="G3" s="2"/>
    </row>
    <row r="4" spans="1:7" ht="15" customHeight="1" x14ac:dyDescent="0.25">
      <c r="A4" s="2"/>
      <c r="B4" s="2"/>
      <c r="C4" s="2"/>
      <c r="D4" s="2"/>
      <c r="E4" s="2"/>
      <c r="F4" s="2"/>
      <c r="G4" s="2"/>
    </row>
    <row r="5" spans="1:7" ht="15" customHeight="1" x14ac:dyDescent="0.25">
      <c r="A5" s="2"/>
      <c r="B5" s="2"/>
      <c r="C5" s="2"/>
      <c r="D5" s="2"/>
      <c r="E5" s="2"/>
      <c r="F5" s="2"/>
      <c r="G5" s="2"/>
    </row>
    <row r="6" spans="1:7" ht="15" customHeight="1" x14ac:dyDescent="0.25">
      <c r="A6" s="2"/>
      <c r="B6" s="2"/>
      <c r="C6" s="2"/>
      <c r="D6" s="2"/>
      <c r="E6" s="2"/>
      <c r="F6" s="2"/>
      <c r="G6" s="2"/>
    </row>
    <row r="7" spans="1:7" ht="15" customHeight="1" x14ac:dyDescent="0.25">
      <c r="A7" s="2"/>
      <c r="B7" s="2"/>
      <c r="C7" s="2"/>
      <c r="D7" s="2"/>
      <c r="E7" s="2"/>
      <c r="F7" s="2"/>
      <c r="G7" s="2"/>
    </row>
    <row r="8" spans="1:7" ht="15" customHeight="1" x14ac:dyDescent="0.25">
      <c r="A8" s="2"/>
      <c r="B8" s="3"/>
      <c r="C8" s="4"/>
      <c r="D8" s="2"/>
      <c r="E8" s="4"/>
      <c r="F8" s="4"/>
      <c r="G8" s="4"/>
    </row>
    <row r="9" spans="1:7" ht="12" customHeight="1" x14ac:dyDescent="0.25">
      <c r="A9" s="5"/>
      <c r="B9" s="6" t="s">
        <v>0</v>
      </c>
      <c r="C9" s="7" t="s">
        <v>67</v>
      </c>
      <c r="D9" s="8"/>
      <c r="E9" s="154" t="s">
        <v>68</v>
      </c>
      <c r="F9" s="155"/>
      <c r="G9" s="9">
        <v>10</v>
      </c>
    </row>
    <row r="10" spans="1:7" ht="18" customHeight="1" x14ac:dyDescent="0.25">
      <c r="A10" s="5"/>
      <c r="B10" s="147" t="s">
        <v>1</v>
      </c>
      <c r="C10" s="121" t="s">
        <v>55</v>
      </c>
      <c r="D10" s="122"/>
      <c r="E10" s="153" t="s">
        <v>2</v>
      </c>
      <c r="F10" s="153"/>
      <c r="G10" s="123">
        <v>44593</v>
      </c>
    </row>
    <row r="11" spans="1:7" ht="18" customHeight="1" x14ac:dyDescent="0.25">
      <c r="A11" s="5"/>
      <c r="B11" s="147" t="s">
        <v>3</v>
      </c>
      <c r="C11" s="124" t="s">
        <v>56</v>
      </c>
      <c r="D11" s="122"/>
      <c r="E11" s="153" t="s">
        <v>57</v>
      </c>
      <c r="F11" s="153"/>
      <c r="G11" s="125">
        <v>410000</v>
      </c>
    </row>
    <row r="12" spans="1:7" ht="18" customHeight="1" x14ac:dyDescent="0.25">
      <c r="A12" s="5"/>
      <c r="B12" s="147" t="s">
        <v>4</v>
      </c>
      <c r="C12" s="124" t="s">
        <v>58</v>
      </c>
      <c r="D12" s="126"/>
      <c r="E12" s="151" t="s">
        <v>59</v>
      </c>
      <c r="F12" s="152"/>
      <c r="G12" s="127">
        <f>+G11*G9</f>
        <v>4100000</v>
      </c>
    </row>
    <row r="13" spans="1:7" ht="18" customHeight="1" x14ac:dyDescent="0.25">
      <c r="A13" s="5"/>
      <c r="B13" s="147" t="s">
        <v>60</v>
      </c>
      <c r="C13" s="128" t="s">
        <v>61</v>
      </c>
      <c r="D13" s="129"/>
      <c r="E13" s="151" t="s">
        <v>62</v>
      </c>
      <c r="F13" s="152"/>
      <c r="G13" s="128" t="s">
        <v>63</v>
      </c>
    </row>
    <row r="14" spans="1:7" ht="18" customHeight="1" x14ac:dyDescent="0.25">
      <c r="A14" s="5"/>
      <c r="B14" s="147" t="s">
        <v>5</v>
      </c>
      <c r="C14" s="128" t="s">
        <v>64</v>
      </c>
      <c r="D14" s="129"/>
      <c r="E14" s="151" t="s">
        <v>6</v>
      </c>
      <c r="F14" s="152"/>
      <c r="G14" s="130" t="s">
        <v>65</v>
      </c>
    </row>
    <row r="15" spans="1:7" ht="18" customHeight="1" x14ac:dyDescent="0.25">
      <c r="A15" s="5"/>
      <c r="B15" s="147" t="s">
        <v>7</v>
      </c>
      <c r="C15" s="131">
        <v>44593</v>
      </c>
      <c r="D15" s="126"/>
      <c r="E15" s="156" t="s">
        <v>8</v>
      </c>
      <c r="F15" s="157"/>
      <c r="G15" s="130" t="s">
        <v>66</v>
      </c>
    </row>
    <row r="16" spans="1:7" ht="12" customHeight="1" x14ac:dyDescent="0.25">
      <c r="A16" s="2"/>
      <c r="B16" s="13"/>
      <c r="C16" s="14"/>
      <c r="D16" s="15"/>
      <c r="E16" s="16"/>
      <c r="F16" s="16"/>
      <c r="G16" s="17"/>
    </row>
    <row r="17" spans="1:7" ht="12" customHeight="1" x14ac:dyDescent="0.25">
      <c r="A17" s="18"/>
      <c r="B17" s="158" t="s">
        <v>96</v>
      </c>
      <c r="C17" s="159"/>
      <c r="D17" s="159"/>
      <c r="E17" s="159"/>
      <c r="F17" s="159"/>
      <c r="G17" s="159"/>
    </row>
    <row r="18" spans="1:7" ht="12" customHeight="1" x14ac:dyDescent="0.25">
      <c r="A18" s="2"/>
      <c r="B18" s="19"/>
      <c r="C18" s="20"/>
      <c r="D18" s="20"/>
      <c r="E18" s="20"/>
      <c r="F18" s="21"/>
      <c r="G18" s="21"/>
    </row>
    <row r="19" spans="1:7" ht="12" customHeight="1" x14ac:dyDescent="0.25">
      <c r="A19" s="5"/>
      <c r="B19" s="22" t="s">
        <v>10</v>
      </c>
      <c r="C19" s="23"/>
      <c r="D19" s="24"/>
      <c r="E19" s="24"/>
      <c r="F19" s="24"/>
      <c r="G19" s="24"/>
    </row>
    <row r="20" spans="1:7" ht="24" customHeight="1" x14ac:dyDescent="0.25">
      <c r="A20" s="18"/>
      <c r="B20" s="25" t="s">
        <v>11</v>
      </c>
      <c r="C20" s="25" t="s">
        <v>12</v>
      </c>
      <c r="D20" s="25" t="s">
        <v>13</v>
      </c>
      <c r="E20" s="25" t="s">
        <v>14</v>
      </c>
      <c r="F20" s="25" t="s">
        <v>15</v>
      </c>
      <c r="G20" s="25" t="s">
        <v>16</v>
      </c>
    </row>
    <row r="21" spans="1:7" ht="12.75" customHeight="1" x14ac:dyDescent="0.25">
      <c r="A21" s="18"/>
      <c r="B21" s="132" t="s">
        <v>69</v>
      </c>
      <c r="C21" s="133" t="s">
        <v>17</v>
      </c>
      <c r="D21" s="133">
        <v>15</v>
      </c>
      <c r="E21" s="134" t="s">
        <v>70</v>
      </c>
      <c r="F21" s="135">
        <v>28000</v>
      </c>
      <c r="G21" s="135">
        <f>+F21*D21</f>
        <v>420000</v>
      </c>
    </row>
    <row r="22" spans="1:7" ht="19.899999999999999" customHeight="1" x14ac:dyDescent="0.25">
      <c r="A22" s="18"/>
      <c r="B22" s="132" t="s">
        <v>71</v>
      </c>
      <c r="C22" s="133" t="s">
        <v>17</v>
      </c>
      <c r="D22" s="133">
        <v>2</v>
      </c>
      <c r="E22" s="134" t="s">
        <v>72</v>
      </c>
      <c r="F22" s="135">
        <v>28000</v>
      </c>
      <c r="G22" s="135">
        <f>+F22*D22</f>
        <v>56000</v>
      </c>
    </row>
    <row r="23" spans="1:7" ht="20.45" customHeight="1" x14ac:dyDescent="0.25">
      <c r="A23" s="18"/>
      <c r="B23" s="132" t="s">
        <v>73</v>
      </c>
      <c r="C23" s="133" t="s">
        <v>17</v>
      </c>
      <c r="D23" s="133">
        <v>5</v>
      </c>
      <c r="E23" s="134" t="s">
        <v>74</v>
      </c>
      <c r="F23" s="135">
        <v>28000</v>
      </c>
      <c r="G23" s="135">
        <f>+F23*D23</f>
        <v>140000</v>
      </c>
    </row>
    <row r="24" spans="1:7" ht="12.75" customHeight="1" x14ac:dyDescent="0.25">
      <c r="A24" s="18"/>
      <c r="B24" s="132" t="s">
        <v>75</v>
      </c>
      <c r="C24" s="133" t="s">
        <v>17</v>
      </c>
      <c r="D24" s="133">
        <v>1</v>
      </c>
      <c r="E24" s="134" t="s">
        <v>76</v>
      </c>
      <c r="F24" s="135">
        <v>26000</v>
      </c>
      <c r="G24" s="135">
        <f>+F24*D24</f>
        <v>26000</v>
      </c>
    </row>
    <row r="25" spans="1:7" ht="12.75" customHeight="1" x14ac:dyDescent="0.25">
      <c r="A25" s="18"/>
      <c r="B25" s="28" t="s">
        <v>18</v>
      </c>
      <c r="C25" s="29"/>
      <c r="D25" s="29"/>
      <c r="E25" s="29"/>
      <c r="F25" s="30"/>
      <c r="G25" s="31">
        <f>SUM(G21:G24)</f>
        <v>642000</v>
      </c>
    </row>
    <row r="26" spans="1:7" ht="12" customHeight="1" x14ac:dyDescent="0.25">
      <c r="A26" s="2"/>
      <c r="B26" s="19"/>
      <c r="C26" s="21"/>
      <c r="D26" s="21"/>
      <c r="E26" s="21"/>
      <c r="F26" s="32"/>
      <c r="G26" s="32"/>
    </row>
    <row r="27" spans="1:7" ht="12" customHeight="1" x14ac:dyDescent="0.25">
      <c r="A27" s="5"/>
      <c r="B27" s="33" t="s">
        <v>19</v>
      </c>
      <c r="C27" s="34"/>
      <c r="D27" s="35"/>
      <c r="E27" s="35"/>
      <c r="F27" s="36"/>
      <c r="G27" s="36"/>
    </row>
    <row r="28" spans="1:7" ht="24" customHeight="1" x14ac:dyDescent="0.25">
      <c r="A28" s="5"/>
      <c r="B28" s="37" t="s">
        <v>11</v>
      </c>
      <c r="C28" s="38" t="s">
        <v>12</v>
      </c>
      <c r="D28" s="38" t="s">
        <v>13</v>
      </c>
      <c r="E28" s="37" t="s">
        <v>14</v>
      </c>
      <c r="F28" s="38" t="s">
        <v>15</v>
      </c>
      <c r="G28" s="37" t="s">
        <v>16</v>
      </c>
    </row>
    <row r="29" spans="1:7" ht="12" customHeight="1" x14ac:dyDescent="0.25">
      <c r="A29" s="5"/>
      <c r="B29" s="39"/>
      <c r="C29" s="40" t="s">
        <v>54</v>
      </c>
      <c r="D29" s="40"/>
      <c r="E29" s="40"/>
      <c r="F29" s="39"/>
      <c r="G29" s="39"/>
    </row>
    <row r="30" spans="1:7" ht="12" customHeight="1" x14ac:dyDescent="0.25">
      <c r="A30" s="5"/>
      <c r="B30" s="41" t="s">
        <v>20</v>
      </c>
      <c r="C30" s="42"/>
      <c r="D30" s="42"/>
      <c r="E30" s="42"/>
      <c r="F30" s="43"/>
      <c r="G30" s="146"/>
    </row>
    <row r="31" spans="1:7" ht="12" customHeight="1" x14ac:dyDescent="0.25">
      <c r="A31" s="2"/>
      <c r="B31" s="44"/>
      <c r="C31" s="45"/>
      <c r="D31" s="45"/>
      <c r="E31" s="45"/>
      <c r="F31" s="46"/>
      <c r="G31" s="46"/>
    </row>
    <row r="32" spans="1:7" ht="12" customHeight="1" x14ac:dyDescent="0.25">
      <c r="A32" s="5"/>
      <c r="B32" s="33" t="s">
        <v>21</v>
      </c>
      <c r="C32" s="34"/>
      <c r="D32" s="35"/>
      <c r="E32" s="35"/>
      <c r="F32" s="36"/>
      <c r="G32" s="36"/>
    </row>
    <row r="33" spans="1:10" ht="24" customHeight="1" x14ac:dyDescent="0.25">
      <c r="A33" s="5"/>
      <c r="B33" s="47" t="s">
        <v>11</v>
      </c>
      <c r="C33" s="47" t="s">
        <v>12</v>
      </c>
      <c r="D33" s="47" t="s">
        <v>13</v>
      </c>
      <c r="E33" s="47" t="s">
        <v>14</v>
      </c>
      <c r="F33" s="48" t="s">
        <v>15</v>
      </c>
      <c r="G33" s="47" t="s">
        <v>16</v>
      </c>
    </row>
    <row r="34" spans="1:10" ht="12.75" customHeight="1" x14ac:dyDescent="0.25">
      <c r="A34" s="18"/>
      <c r="B34" s="10"/>
      <c r="C34" s="26"/>
      <c r="D34" s="27"/>
      <c r="E34" s="11"/>
      <c r="F34" s="12"/>
      <c r="G34" s="12"/>
    </row>
    <row r="35" spans="1:10" ht="12.75" customHeight="1" x14ac:dyDescent="0.25">
      <c r="A35" s="5"/>
      <c r="B35" s="49" t="s">
        <v>22</v>
      </c>
      <c r="C35" s="50"/>
      <c r="D35" s="50"/>
      <c r="E35" s="50"/>
      <c r="F35" s="51"/>
      <c r="G35" s="52">
        <f>SUM(G34:G34)</f>
        <v>0</v>
      </c>
    </row>
    <row r="36" spans="1:10" ht="12" customHeight="1" x14ac:dyDescent="0.25">
      <c r="A36" s="2"/>
      <c r="B36" s="44"/>
      <c r="C36" s="45"/>
      <c r="D36" s="45"/>
      <c r="E36" s="45"/>
      <c r="F36" s="46"/>
      <c r="G36" s="46"/>
    </row>
    <row r="37" spans="1:10" ht="12" customHeight="1" x14ac:dyDescent="0.25">
      <c r="A37" s="5"/>
      <c r="B37" s="33" t="s">
        <v>23</v>
      </c>
      <c r="C37" s="34"/>
      <c r="D37" s="35"/>
      <c r="E37" s="35"/>
      <c r="F37" s="36"/>
      <c r="G37" s="36"/>
    </row>
    <row r="38" spans="1:10" ht="24" customHeight="1" x14ac:dyDescent="0.25">
      <c r="A38" s="5"/>
      <c r="B38" s="48" t="s">
        <v>24</v>
      </c>
      <c r="C38" s="48" t="s">
        <v>25</v>
      </c>
      <c r="D38" s="48" t="s">
        <v>26</v>
      </c>
      <c r="E38" s="48" t="s">
        <v>14</v>
      </c>
      <c r="F38" s="48" t="s">
        <v>15</v>
      </c>
      <c r="G38" s="48" t="s">
        <v>16</v>
      </c>
      <c r="J38" s="119"/>
    </row>
    <row r="39" spans="1:10" ht="17.25" customHeight="1" x14ac:dyDescent="0.25">
      <c r="A39" s="18"/>
      <c r="B39" s="136" t="s">
        <v>77</v>
      </c>
      <c r="C39" s="137" t="s">
        <v>78</v>
      </c>
      <c r="D39" s="138">
        <v>100</v>
      </c>
      <c r="E39" s="134" t="s">
        <v>79</v>
      </c>
      <c r="F39" s="148">
        <f>'bovino engorda'!F39*'Al 22.02.22'!$I$39</f>
        <v>99.274999999999991</v>
      </c>
      <c r="G39" s="139">
        <f>+F39*D39</f>
        <v>9927.5</v>
      </c>
      <c r="I39" s="130">
        <v>1.0449999999999999</v>
      </c>
      <c r="J39" s="119"/>
    </row>
    <row r="40" spans="1:10" ht="17.25" customHeight="1" x14ac:dyDescent="0.25">
      <c r="A40" s="18"/>
      <c r="B40" s="136" t="s">
        <v>80</v>
      </c>
      <c r="C40" s="137" t="s">
        <v>81</v>
      </c>
      <c r="D40" s="138">
        <v>10</v>
      </c>
      <c r="E40" s="134" t="s">
        <v>82</v>
      </c>
      <c r="F40" s="148">
        <f>'bovino engorda'!F40*'Al 22.02.22'!$I$39</f>
        <v>1933.2499999999998</v>
      </c>
      <c r="G40" s="139">
        <f>+F40*D40</f>
        <v>19332.499999999996</v>
      </c>
    </row>
    <row r="41" spans="1:10" ht="17.25" customHeight="1" x14ac:dyDescent="0.25">
      <c r="A41" s="18"/>
      <c r="B41" s="132" t="s">
        <v>83</v>
      </c>
      <c r="C41" s="133" t="s">
        <v>84</v>
      </c>
      <c r="D41" s="140">
        <v>20</v>
      </c>
      <c r="E41" s="134" t="s">
        <v>79</v>
      </c>
      <c r="F41" s="148">
        <f>'bovino engorda'!F41*'Al 22.02.22'!$I$39</f>
        <v>418</v>
      </c>
      <c r="G41" s="135">
        <f>+F41*D41</f>
        <v>8360</v>
      </c>
    </row>
    <row r="42" spans="1:10" ht="17.25" customHeight="1" x14ac:dyDescent="0.25">
      <c r="A42" s="18"/>
      <c r="B42" s="132" t="s">
        <v>85</v>
      </c>
      <c r="C42" s="133" t="s">
        <v>86</v>
      </c>
      <c r="D42" s="140">
        <v>1500</v>
      </c>
      <c r="E42" s="133" t="s">
        <v>87</v>
      </c>
      <c r="F42" s="148">
        <f>'bovino engorda'!F42*'Al 22.02.22'!$I$39</f>
        <v>73.896882399999996</v>
      </c>
      <c r="G42" s="135">
        <f>+F42*D42</f>
        <v>110845.32359999999</v>
      </c>
    </row>
    <row r="43" spans="1:10" ht="17.25" customHeight="1" x14ac:dyDescent="0.25">
      <c r="A43" s="18"/>
      <c r="B43" s="132" t="s">
        <v>88</v>
      </c>
      <c r="C43" s="133" t="s">
        <v>89</v>
      </c>
      <c r="D43" s="140">
        <v>250</v>
      </c>
      <c r="E43" s="133" t="s">
        <v>90</v>
      </c>
      <c r="F43" s="148">
        <f>'bovino engorda'!F43*'Al 22.02.22'!$I$39</f>
        <v>6792.4999999999991</v>
      </c>
      <c r="G43" s="135">
        <f>+F43*D43</f>
        <v>1698124.9999999998</v>
      </c>
    </row>
    <row r="44" spans="1:10" ht="13.5" customHeight="1" x14ac:dyDescent="0.25">
      <c r="A44" s="5"/>
      <c r="B44" s="53" t="s">
        <v>27</v>
      </c>
      <c r="C44" s="54"/>
      <c r="D44" s="54"/>
      <c r="E44" s="54"/>
      <c r="F44" s="55"/>
      <c r="G44" s="56">
        <f>SUM(G39:G43)</f>
        <v>1846590.3235999998</v>
      </c>
    </row>
    <row r="45" spans="1:10" ht="12" customHeight="1" x14ac:dyDescent="0.25">
      <c r="A45" s="2"/>
      <c r="B45" s="44"/>
      <c r="C45" s="45"/>
      <c r="D45" s="45"/>
      <c r="E45" s="57"/>
      <c r="F45" s="46"/>
      <c r="G45" s="46"/>
    </row>
    <row r="46" spans="1:10" ht="12" customHeight="1" x14ac:dyDescent="0.25">
      <c r="A46" s="5"/>
      <c r="B46" s="33" t="s">
        <v>28</v>
      </c>
      <c r="C46" s="34"/>
      <c r="D46" s="35"/>
      <c r="E46" s="35"/>
      <c r="F46" s="36"/>
      <c r="G46" s="36"/>
    </row>
    <row r="47" spans="1:10" ht="24" customHeight="1" x14ac:dyDescent="0.25">
      <c r="A47" s="5"/>
      <c r="B47" s="47" t="s">
        <v>29</v>
      </c>
      <c r="C47" s="48" t="s">
        <v>25</v>
      </c>
      <c r="D47" s="48" t="s">
        <v>26</v>
      </c>
      <c r="E47" s="47" t="s">
        <v>14</v>
      </c>
      <c r="F47" s="48" t="s">
        <v>15</v>
      </c>
      <c r="G47" s="47" t="s">
        <v>16</v>
      </c>
    </row>
    <row r="48" spans="1:10" ht="12.75" customHeight="1" x14ac:dyDescent="0.25">
      <c r="A48" s="18"/>
      <c r="B48" s="132" t="s">
        <v>91</v>
      </c>
      <c r="C48" s="133">
        <v>1</v>
      </c>
      <c r="D48" s="141">
        <v>1</v>
      </c>
      <c r="E48" s="142" t="s">
        <v>92</v>
      </c>
      <c r="F48" s="135">
        <v>320000</v>
      </c>
      <c r="G48" s="135">
        <f>+F48*D48</f>
        <v>320000</v>
      </c>
    </row>
    <row r="49" spans="1:7" ht="13.5" customHeight="1" x14ac:dyDescent="0.25">
      <c r="A49" s="5"/>
      <c r="B49" s="58" t="s">
        <v>30</v>
      </c>
      <c r="C49" s="59"/>
      <c r="D49" s="59"/>
      <c r="E49" s="59"/>
      <c r="F49" s="60"/>
      <c r="G49" s="61">
        <f>SUM(G48)</f>
        <v>320000</v>
      </c>
    </row>
    <row r="50" spans="1:7" ht="12" customHeight="1" x14ac:dyDescent="0.25">
      <c r="A50" s="2"/>
      <c r="B50" s="78"/>
      <c r="C50" s="78"/>
      <c r="D50" s="78"/>
      <c r="E50" s="78"/>
      <c r="F50" s="79"/>
      <c r="G50" s="79"/>
    </row>
    <row r="51" spans="1:7" ht="12" customHeight="1" x14ac:dyDescent="0.25">
      <c r="A51" s="75"/>
      <c r="B51" s="80" t="s">
        <v>31</v>
      </c>
      <c r="C51" s="81"/>
      <c r="D51" s="81"/>
      <c r="E51" s="81"/>
      <c r="F51" s="81"/>
      <c r="G51" s="82">
        <f>+G25+G30+G35+G44+G49</f>
        <v>2808590.3235999998</v>
      </c>
    </row>
    <row r="52" spans="1:7" ht="12" customHeight="1" x14ac:dyDescent="0.25">
      <c r="A52" s="75"/>
      <c r="B52" s="83" t="s">
        <v>32</v>
      </c>
      <c r="C52" s="63"/>
      <c r="D52" s="63"/>
      <c r="E52" s="63"/>
      <c r="F52" s="63"/>
      <c r="G52" s="84">
        <f>G51*0.05</f>
        <v>140429.51618000001</v>
      </c>
    </row>
    <row r="53" spans="1:7" ht="12" customHeight="1" x14ac:dyDescent="0.25">
      <c r="A53" s="75"/>
      <c r="B53" s="85" t="s">
        <v>33</v>
      </c>
      <c r="C53" s="62"/>
      <c r="D53" s="62"/>
      <c r="E53" s="62"/>
      <c r="F53" s="62"/>
      <c r="G53" s="86">
        <f>G52+G51</f>
        <v>2949019.8397799996</v>
      </c>
    </row>
    <row r="54" spans="1:7" ht="12" customHeight="1" x14ac:dyDescent="0.25">
      <c r="A54" s="75"/>
      <c r="B54" s="83" t="s">
        <v>34</v>
      </c>
      <c r="C54" s="63"/>
      <c r="D54" s="63"/>
      <c r="E54" s="63"/>
      <c r="F54" s="63"/>
      <c r="G54" s="84">
        <f>G12</f>
        <v>4100000</v>
      </c>
    </row>
    <row r="55" spans="1:7" ht="12" customHeight="1" x14ac:dyDescent="0.25">
      <c r="A55" s="75"/>
      <c r="B55" s="87" t="s">
        <v>35</v>
      </c>
      <c r="C55" s="88"/>
      <c r="D55" s="88"/>
      <c r="E55" s="88"/>
      <c r="F55" s="88"/>
      <c r="G55" s="89">
        <f>G54-G53</f>
        <v>1150980.1602200004</v>
      </c>
    </row>
    <row r="56" spans="1:7" ht="12" customHeight="1" x14ac:dyDescent="0.25">
      <c r="A56" s="75"/>
      <c r="B56" s="76" t="s">
        <v>36</v>
      </c>
      <c r="C56" s="77"/>
      <c r="D56" s="77"/>
      <c r="E56" s="77"/>
      <c r="F56" s="77"/>
      <c r="G56" s="72"/>
    </row>
    <row r="57" spans="1:7" ht="12.75" customHeight="1" thickBot="1" x14ac:dyDescent="0.3">
      <c r="A57" s="75"/>
      <c r="B57" s="90"/>
      <c r="C57" s="77"/>
      <c r="D57" s="77"/>
      <c r="E57" s="77"/>
      <c r="F57" s="77"/>
      <c r="G57" s="72"/>
    </row>
    <row r="58" spans="1:7" ht="12" customHeight="1" x14ac:dyDescent="0.25">
      <c r="A58" s="75"/>
      <c r="B58" s="102" t="s">
        <v>37</v>
      </c>
      <c r="C58" s="103"/>
      <c r="D58" s="103"/>
      <c r="E58" s="103"/>
      <c r="F58" s="104"/>
      <c r="G58" s="72"/>
    </row>
    <row r="59" spans="1:7" ht="12" customHeight="1" x14ac:dyDescent="0.25">
      <c r="A59" s="75"/>
      <c r="B59" s="105" t="s">
        <v>38</v>
      </c>
      <c r="C59" s="74"/>
      <c r="D59" s="74"/>
      <c r="E59" s="74"/>
      <c r="F59" s="106"/>
      <c r="G59" s="72"/>
    </row>
    <row r="60" spans="1:7" ht="12" customHeight="1" x14ac:dyDescent="0.25">
      <c r="A60" s="75"/>
      <c r="B60" s="105" t="s">
        <v>39</v>
      </c>
      <c r="C60" s="74"/>
      <c r="D60" s="74"/>
      <c r="E60" s="74"/>
      <c r="F60" s="106"/>
      <c r="G60" s="72"/>
    </row>
    <row r="61" spans="1:7" ht="12" customHeight="1" x14ac:dyDescent="0.25">
      <c r="A61" s="75"/>
      <c r="B61" s="105" t="s">
        <v>40</v>
      </c>
      <c r="C61" s="74"/>
      <c r="D61" s="74"/>
      <c r="E61" s="74"/>
      <c r="F61" s="106"/>
      <c r="G61" s="72"/>
    </row>
    <row r="62" spans="1:7" ht="12" customHeight="1" x14ac:dyDescent="0.25">
      <c r="A62" s="75"/>
      <c r="B62" s="105" t="s">
        <v>41</v>
      </c>
      <c r="C62" s="74"/>
      <c r="D62" s="74"/>
      <c r="E62" s="74"/>
      <c r="F62" s="106"/>
      <c r="G62" s="72"/>
    </row>
    <row r="63" spans="1:7" ht="12" customHeight="1" x14ac:dyDescent="0.25">
      <c r="A63" s="75"/>
      <c r="B63" s="105" t="s">
        <v>42</v>
      </c>
      <c r="C63" s="74"/>
      <c r="D63" s="74"/>
      <c r="E63" s="74"/>
      <c r="F63" s="106"/>
      <c r="G63" s="72"/>
    </row>
    <row r="64" spans="1:7" ht="12.75" customHeight="1" thickBot="1" x14ac:dyDescent="0.3">
      <c r="A64" s="75"/>
      <c r="B64" s="107" t="s">
        <v>43</v>
      </c>
      <c r="C64" s="108"/>
      <c r="D64" s="108"/>
      <c r="E64" s="108"/>
      <c r="F64" s="109"/>
      <c r="G64" s="72"/>
    </row>
    <row r="65" spans="1:7" ht="12.75" customHeight="1" x14ac:dyDescent="0.25">
      <c r="A65" s="75"/>
      <c r="B65" s="100"/>
      <c r="C65" s="74"/>
      <c r="D65" s="74"/>
      <c r="E65" s="74"/>
      <c r="F65" s="74"/>
      <c r="G65" s="72"/>
    </row>
    <row r="66" spans="1:7" ht="15" customHeight="1" thickBot="1" x14ac:dyDescent="0.3">
      <c r="A66" s="75"/>
      <c r="B66" s="149" t="s">
        <v>44</v>
      </c>
      <c r="C66" s="150"/>
      <c r="D66" s="99"/>
      <c r="E66" s="65"/>
      <c r="F66" s="65"/>
      <c r="G66" s="72"/>
    </row>
    <row r="67" spans="1:7" ht="12" customHeight="1" x14ac:dyDescent="0.25">
      <c r="A67" s="75"/>
      <c r="B67" s="92" t="s">
        <v>29</v>
      </c>
      <c r="C67" s="66" t="s">
        <v>45</v>
      </c>
      <c r="D67" s="93" t="s">
        <v>46</v>
      </c>
      <c r="E67" s="65"/>
      <c r="F67" s="65"/>
      <c r="G67" s="72"/>
    </row>
    <row r="68" spans="1:7" ht="12" customHeight="1" x14ac:dyDescent="0.25">
      <c r="A68" s="75"/>
      <c r="B68" s="94" t="s">
        <v>47</v>
      </c>
      <c r="C68" s="67">
        <f>+G25</f>
        <v>642000</v>
      </c>
      <c r="D68" s="95">
        <f>(C68/C74)</f>
        <v>0.21769945096330515</v>
      </c>
      <c r="E68" s="65"/>
      <c r="F68" s="65"/>
      <c r="G68" s="72"/>
    </row>
    <row r="69" spans="1:7" ht="12" customHeight="1" x14ac:dyDescent="0.25">
      <c r="A69" s="75"/>
      <c r="B69" s="94" t="s">
        <v>48</v>
      </c>
      <c r="C69" s="68">
        <f>+G30</f>
        <v>0</v>
      </c>
      <c r="D69" s="95">
        <v>0</v>
      </c>
      <c r="E69" s="65"/>
      <c r="F69" s="65"/>
      <c r="G69" s="72"/>
    </row>
    <row r="70" spans="1:7" ht="12" customHeight="1" x14ac:dyDescent="0.25">
      <c r="A70" s="75"/>
      <c r="B70" s="94" t="s">
        <v>49</v>
      </c>
      <c r="C70" s="67">
        <f>+G35</f>
        <v>0</v>
      </c>
      <c r="D70" s="95">
        <f>(C70/C74)</f>
        <v>0</v>
      </c>
      <c r="E70" s="65"/>
      <c r="F70" s="65"/>
      <c r="G70" s="72"/>
    </row>
    <row r="71" spans="1:7" ht="12" customHeight="1" x14ac:dyDescent="0.25">
      <c r="A71" s="75"/>
      <c r="B71" s="94" t="s">
        <v>24</v>
      </c>
      <c r="C71" s="67">
        <f>+G44</f>
        <v>1846590.3235999998</v>
      </c>
      <c r="D71" s="95">
        <f>(C71/C74)</f>
        <v>0.62617087165400609</v>
      </c>
      <c r="E71" s="65"/>
      <c r="F71" s="65"/>
      <c r="G71" s="72"/>
    </row>
    <row r="72" spans="1:7" ht="12" customHeight="1" x14ac:dyDescent="0.25">
      <c r="A72" s="75"/>
      <c r="B72" s="94" t="s">
        <v>50</v>
      </c>
      <c r="C72" s="69">
        <f>+G49</f>
        <v>320000</v>
      </c>
      <c r="D72" s="95">
        <f>(C72/C74)</f>
        <v>0.10851062976364119</v>
      </c>
      <c r="E72" s="71"/>
      <c r="F72" s="71"/>
      <c r="G72" s="72"/>
    </row>
    <row r="73" spans="1:7" ht="12" customHeight="1" x14ac:dyDescent="0.25">
      <c r="A73" s="75"/>
      <c r="B73" s="94" t="s">
        <v>51</v>
      </c>
      <c r="C73" s="69">
        <f>+G52</f>
        <v>140429.51618000001</v>
      </c>
      <c r="D73" s="95">
        <f>(C73/C74)</f>
        <v>4.761904761904763E-2</v>
      </c>
      <c r="E73" s="71"/>
      <c r="F73" s="71"/>
      <c r="G73" s="72"/>
    </row>
    <row r="74" spans="1:7" ht="12.75" customHeight="1" thickBot="1" x14ac:dyDescent="0.3">
      <c r="A74" s="75"/>
      <c r="B74" s="96" t="s">
        <v>52</v>
      </c>
      <c r="C74" s="97">
        <f>SUM(C68:C73)</f>
        <v>2949019.8397799996</v>
      </c>
      <c r="D74" s="98">
        <f>SUM(D68:D73)</f>
        <v>1</v>
      </c>
      <c r="E74" s="143"/>
      <c r="F74" s="145"/>
      <c r="G74" s="144"/>
    </row>
    <row r="75" spans="1:7" ht="12" customHeight="1" x14ac:dyDescent="0.25">
      <c r="A75" s="75"/>
      <c r="B75" s="90"/>
      <c r="C75" s="77"/>
      <c r="D75" s="77"/>
      <c r="E75" s="77"/>
      <c r="F75" s="77"/>
      <c r="G75" s="72"/>
    </row>
    <row r="76" spans="1:7" ht="12.75" customHeight="1" x14ac:dyDescent="0.25">
      <c r="A76" s="75"/>
      <c r="B76" s="91"/>
      <c r="C76" s="77"/>
      <c r="D76" s="77"/>
      <c r="E76" s="77"/>
      <c r="F76" s="77"/>
      <c r="G76" s="72"/>
    </row>
    <row r="77" spans="1:7" ht="12" customHeight="1" thickBot="1" x14ac:dyDescent="0.3">
      <c r="A77" s="64"/>
      <c r="B77" s="111"/>
      <c r="C77" s="112" t="s">
        <v>94</v>
      </c>
      <c r="D77" s="113"/>
      <c r="E77" s="114"/>
      <c r="F77" s="70"/>
      <c r="G77" s="72"/>
    </row>
    <row r="78" spans="1:7" ht="12" customHeight="1" x14ac:dyDescent="0.25">
      <c r="A78" s="75"/>
      <c r="B78" s="115" t="s">
        <v>93</v>
      </c>
      <c r="C78" s="116">
        <v>2700</v>
      </c>
      <c r="D78" s="116">
        <v>3333</v>
      </c>
      <c r="E78" s="117">
        <v>4450</v>
      </c>
      <c r="F78" s="110"/>
      <c r="G78" s="73"/>
    </row>
    <row r="79" spans="1:7" ht="12.75" customHeight="1" thickBot="1" x14ac:dyDescent="0.3">
      <c r="A79" s="75"/>
      <c r="B79" s="96" t="s">
        <v>95</v>
      </c>
      <c r="C79" s="97">
        <f>(G53/C78)</f>
        <v>1092.2295702888887</v>
      </c>
      <c r="D79" s="97">
        <f>(G53/D78)</f>
        <v>884.79443137713758</v>
      </c>
      <c r="E79" s="118">
        <f>(G53/E78)</f>
        <v>662.70108759101117</v>
      </c>
      <c r="F79" s="110"/>
      <c r="G79" s="73"/>
    </row>
    <row r="80" spans="1:7" ht="15.6" customHeight="1" x14ac:dyDescent="0.25">
      <c r="A80" s="75"/>
      <c r="B80" s="101" t="s">
        <v>53</v>
      </c>
      <c r="C80" s="74"/>
      <c r="D80" s="74"/>
      <c r="E80" s="74"/>
      <c r="F80" s="74"/>
      <c r="G80" s="74"/>
    </row>
  </sheetData>
  <mergeCells count="9">
    <mergeCell ref="E15:F15"/>
    <mergeCell ref="B17:G17"/>
    <mergeCell ref="B66:C66"/>
    <mergeCell ref="E9:F9"/>
    <mergeCell ref="E10:F10"/>
    <mergeCell ref="E11:F11"/>
    <mergeCell ref="E12:F12"/>
    <mergeCell ref="E13:F13"/>
    <mergeCell ref="E14:F14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02D9EC940F96643B63B06A5078D086C" ma:contentTypeVersion="16" ma:contentTypeDescription="Crear nuevo documento." ma:contentTypeScope="" ma:versionID="460fcf2cabfba59f52d96c11e90afadb">
  <xsd:schema xmlns:xsd="http://www.w3.org/2001/XMLSchema" xmlns:xs="http://www.w3.org/2001/XMLSchema" xmlns:p="http://schemas.microsoft.com/office/2006/metadata/properties" xmlns:ns1="http://schemas.microsoft.com/sharepoint/v3" xmlns:ns3="c5dbce2d-49dc-4afe-a5b0-d7fb7a901161" xmlns:ns4="1030f0af-99cb-42f1-88fc-acec73331192" targetNamespace="http://schemas.microsoft.com/office/2006/metadata/properties" ma:root="true" ma:fieldsID="e9e81fa5701fb57a9a1e74e746f7827b" ns1:_="" ns3:_="" ns4:_="">
    <xsd:import namespace="http://schemas.microsoft.com/sharepoint/v3"/>
    <xsd:import namespace="c5dbce2d-49dc-4afe-a5b0-d7fb7a901161"/>
    <xsd:import namespace="1030f0af-99cb-42f1-88fc-acec73331192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ingHintHash" minOccurs="0"/>
                <xsd:element ref="ns3:SharedWithDetails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1:_ip_UnifiedCompliancePolicyProperties" minOccurs="0"/>
                <xsd:element ref="ns1:_ip_UnifiedCompliancePolicyUIAction" minOccurs="0"/>
                <xsd:element ref="ns4:MediaServiceOCR" minOccurs="0"/>
                <xsd:element ref="ns4:MediaServiceDateTaken" minOccurs="0"/>
                <xsd:element ref="ns4:MediaServiceLocation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8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19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dbce2d-49dc-4afe-a5b0-d7fb7a90116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9" nillable="true" ma:displayName="Hash de la sugerencia para compartir" ma:internalName="SharingHintHash" ma:readOnly="true">
      <xsd:simpleType>
        <xsd:restriction base="dms:Text"/>
      </xsd:simpleType>
    </xsd:element>
    <xsd:element name="SharedWithDetails" ma:index="1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30f0af-99cb-42f1-88fc-acec7333119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1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0ACB037A-4235-4816-8483-36CF3BB5BB5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c5dbce2d-49dc-4afe-a5b0-d7fb7a901161"/>
    <ds:schemaRef ds:uri="1030f0af-99cb-42f1-88fc-acec7333119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BEEB910-040C-4ADA-A126-368644222A6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660F3D0-A9A9-4488-9816-5F8A3E9F25E1}">
  <ds:schemaRefs>
    <ds:schemaRef ds:uri="http://purl.org/dc/terms/"/>
    <ds:schemaRef ds:uri="c5dbce2d-49dc-4afe-a5b0-d7fb7a901161"/>
    <ds:schemaRef ds:uri="http://www.w3.org/XML/1998/namespace"/>
    <ds:schemaRef ds:uri="http://schemas.microsoft.com/office/2006/documentManagement/types"/>
    <ds:schemaRef ds:uri="http://purl.org/dc/dcmitype/"/>
    <ds:schemaRef ds:uri="http://schemas.microsoft.com/office/2006/metadata/properties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1030f0af-99cb-42f1-88fc-acec73331192"/>
    <ds:schemaRef ds:uri="http://schemas.microsoft.com/sharepoint/v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bovino engorda</vt:lpstr>
      <vt:lpstr>Al 22.02.22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Juan Carlos Campos Olivares</cp:lastModifiedBy>
  <dcterms:created xsi:type="dcterms:W3CDTF">2020-11-27T12:49:26Z</dcterms:created>
  <dcterms:modified xsi:type="dcterms:W3CDTF">2022-07-22T14:34:30Z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0x010100202D9EC940F96643B63B06A5078D086C</vt:lpwstr>
  </property>
</Properties>
</file>