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diaz\Desktop\Asistencia Financiera 2022\Fichas técnicas corregidas julio 2022\"/>
    </mc:Choice>
  </mc:AlternateContent>
  <bookViews>
    <workbookView xWindow="0" yWindow="0" windowWidth="20490" windowHeight="765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D83" i="1" l="1"/>
  <c r="G60" i="1"/>
  <c r="G37" i="1" l="1"/>
  <c r="G36" i="1"/>
  <c r="G32" i="1" l="1"/>
  <c r="G33" i="1"/>
  <c r="G34" i="1"/>
  <c r="G35" i="1"/>
  <c r="G39" i="1"/>
  <c r="G40" i="1"/>
  <c r="G41" i="1"/>
  <c r="G42" i="1"/>
  <c r="G43" i="1"/>
  <c r="G44" i="1"/>
  <c r="G45" i="1"/>
  <c r="G46" i="1"/>
  <c r="G47" i="1"/>
  <c r="G25" i="1"/>
  <c r="G26" i="1"/>
  <c r="G52" i="1"/>
  <c r="G19" i="1"/>
  <c r="G27" i="1" l="1"/>
  <c r="C76" i="1" s="1"/>
  <c r="G20" i="1"/>
  <c r="C73" i="1"/>
  <c r="G55" i="1"/>
  <c r="G48" i="1"/>
  <c r="C77" i="1" s="1"/>
  <c r="G57" i="1" l="1"/>
  <c r="G58" i="1" s="1"/>
  <c r="C75" i="1"/>
  <c r="G59" i="1" l="1"/>
  <c r="G61" i="1" s="1"/>
  <c r="C78" i="1"/>
  <c r="C79" i="1" l="1"/>
  <c r="D73" i="1" l="1"/>
  <c r="D84" i="1"/>
  <c r="E84" i="1"/>
  <c r="C84" i="1"/>
  <c r="D76" i="1"/>
  <c r="D75" i="1"/>
  <c r="D77" i="1"/>
  <c r="D78" i="1"/>
  <c r="D79" i="1" l="1"/>
</calcChain>
</file>

<file path=xl/sharedStrings.xml><?xml version="1.0" encoding="utf-8"?>
<sst xmlns="http://schemas.openxmlformats.org/spreadsheetml/2006/main" count="151" uniqueCount="109">
  <si>
    <t>RUBRO O CULTIVO</t>
  </si>
  <si>
    <t>BOVINOS</t>
  </si>
  <si>
    <t>RAZA</t>
  </si>
  <si>
    <t>FECHA ESTIMADA  PRECIO VENTA</t>
  </si>
  <si>
    <t>ENERO - DICIEMBRE</t>
  </si>
  <si>
    <t>NIVEL TECNOLÓGICO</t>
  </si>
  <si>
    <t>MEDIO</t>
  </si>
  <si>
    <t>REGIÓN</t>
  </si>
  <si>
    <t>LOS RÍOS</t>
  </si>
  <si>
    <t>INGRESO ESPERADO, CON IVA ($)</t>
  </si>
  <si>
    <t>ÁREA</t>
  </si>
  <si>
    <t>DESTINO PRODUCCIÓN</t>
  </si>
  <si>
    <t>COMUNA/LOCALIDAD</t>
  </si>
  <si>
    <t>FECHA DE COSECHA</t>
  </si>
  <si>
    <t>FECHA PRECIO INSUMOS</t>
  </si>
  <si>
    <t>CONTINGENCIA</t>
  </si>
  <si>
    <t>INUNDACIONES,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</si>
  <si>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</si>
  <si>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</si>
  <si>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</si>
  <si>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</si>
  <si>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</si>
  <si>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</si>
  <si>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</si>
  <si>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</si>
  <si>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Ene-Dic</t>
  </si>
  <si>
    <t>Subtotal Jornadas Hombre</t>
  </si>
  <si>
    <t>INSUMOS</t>
  </si>
  <si>
    <t>Unidad (Kg/l/u)</t>
  </si>
  <si>
    <t>Cantidad (Kg/l/u)</t>
  </si>
  <si>
    <t>MANTENCION DE PRADERAS</t>
  </si>
  <si>
    <t>kg/ha</t>
  </si>
  <si>
    <t>Ago-Sep</t>
  </si>
  <si>
    <t>Superfosfato Triple</t>
  </si>
  <si>
    <t>Abr-may</t>
  </si>
  <si>
    <t>Subtotal Insumos</t>
  </si>
  <si>
    <t>ALIMENTACION SUPLEMENTARIA</t>
  </si>
  <si>
    <t>Concentrado</t>
  </si>
  <si>
    <t>Sacos/cab</t>
  </si>
  <si>
    <t>May-sept</t>
  </si>
  <si>
    <t>Ensilaje</t>
  </si>
  <si>
    <t>Bolo/cab</t>
  </si>
  <si>
    <t>Sales Minerales</t>
  </si>
  <si>
    <t>Kg/cab</t>
  </si>
  <si>
    <t>Heno</t>
  </si>
  <si>
    <t>SANIDAD ANIMAL</t>
  </si>
  <si>
    <t>Arete mosca</t>
  </si>
  <si>
    <t>un/cab</t>
  </si>
  <si>
    <t>enero</t>
  </si>
  <si>
    <t>DIIO</t>
  </si>
  <si>
    <t>Dosis/cab</t>
  </si>
  <si>
    <t>abril-octubre</t>
  </si>
  <si>
    <t>Tuberculina</t>
  </si>
  <si>
    <t>RB-51 (vaquilla)</t>
  </si>
  <si>
    <t>octubre</t>
  </si>
  <si>
    <t>Ivermectina (terneros)</t>
  </si>
  <si>
    <t>Laboratorio (bruc.-leuc)</t>
  </si>
  <si>
    <t>Muestras/cab</t>
  </si>
  <si>
    <t>OTROS</t>
  </si>
  <si>
    <t>Costos varios en el predio</t>
  </si>
  <si>
    <t>$/HA</t>
  </si>
  <si>
    <t>Gastos administración</t>
  </si>
  <si>
    <t>Subtotal Otros</t>
  </si>
  <si>
    <t>TOTAL COSTOS DIRECTOS</t>
  </si>
  <si>
    <t>Más Imprevistos (5%)</t>
  </si>
  <si>
    <t>TOTAL COSTOS</t>
  </si>
  <si>
    <t>INGRESOS ESPERADOS</t>
  </si>
  <si>
    <t>RESULTADO ECONOMICO($/ha)</t>
  </si>
  <si>
    <t>Fuente: INDAP</t>
  </si>
  <si>
    <t>Notas:</t>
  </si>
  <si>
    <t>1. Precios de insumos y productos se expresan con IVA.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</si>
  <si>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</si>
  <si>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</si>
  <si>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 costo de la mano de obra incluye impuestos e  imposiciones</t>
  </si>
  <si>
    <t>Cruzas Doble Propósito</t>
  </si>
  <si>
    <t>Planta/Feria</t>
  </si>
  <si>
    <t>2.  Precio de Insumos corresponde a  precios  en distribuidor sin costo flete a predio sg volumen</t>
  </si>
  <si>
    <t xml:space="preserve">3. Precio esperado por ventas corresponde a precio planta en leche y feria para ganado. </t>
  </si>
  <si>
    <t>Clostribac 9</t>
  </si>
  <si>
    <t>Antibiotico  Secado</t>
  </si>
  <si>
    <t>Ha</t>
  </si>
  <si>
    <t>Otoño</t>
  </si>
  <si>
    <t>Materiales/Repuestos Lechería</t>
  </si>
  <si>
    <t>Concentrado terneros</t>
  </si>
  <si>
    <t>Kg/Cab</t>
  </si>
  <si>
    <t>5 meses</t>
  </si>
  <si>
    <t>Mano Obra para ordeña, alimentación y varios</t>
  </si>
  <si>
    <t>Sueldo Mensual</t>
  </si>
  <si>
    <t>Asistencia Técnica/atención Veterinaria</t>
  </si>
  <si>
    <t>Can 27  (60% primavera)</t>
  </si>
  <si>
    <t>MARIQUINA</t>
  </si>
  <si>
    <t>PRECIO ESPERADO ($/l)</t>
  </si>
  <si>
    <t>COMPOSICION COSTOS DE PRODUCCION</t>
  </si>
  <si>
    <t>Item</t>
  </si>
  <si>
    <t>$/hà</t>
  </si>
  <si>
    <t>%</t>
  </si>
  <si>
    <t>Mano de obra</t>
  </si>
  <si>
    <t>Jornada Animal</t>
  </si>
  <si>
    <t>Insumos</t>
  </si>
  <si>
    <t>Imprevistos</t>
  </si>
  <si>
    <t>COSTO TOTAL/hà.</t>
  </si>
  <si>
    <t>ESCENARIOS COSTO UNITARIO  ($/Kg)</t>
  </si>
  <si>
    <t>Rendimiento (Kg/ha)</t>
  </si>
  <si>
    <t>Costo unitario ($/Kg)</t>
  </si>
  <si>
    <t>(*): Este valor representa el valor mìnimo de venta del producto</t>
  </si>
  <si>
    <t>otros</t>
  </si>
  <si>
    <t>RENDIMIENTO (lts/ha)</t>
  </si>
  <si>
    <t>Cantidad (/u)</t>
  </si>
  <si>
    <t>Pradera Suplementaria 1 has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</si>
</sst>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\ _€_-;\-* #,##0.00\ _€_-;_-* &quot;-&quot;??\ _€_-;_-@_-"/>
    <numFmt numFmtId="165" formatCode="&quot;$&quot;\ #,##0;[Red]\-&quot;$&quot;\ #,##0"/>
    <numFmt numFmtId="166" formatCode="_-* #,##0_-;\-* #,##0_-;_-* &quot;-&quot;??_-;_-@_-"/>
    <numFmt numFmtId="167" formatCode="_-* #,##0\ _€_-;\-* #,##0\ _€_-;_-* &quot;-&quot;??\ _€_-;_-@_-"/>
    <numFmt numFmtId="169" formatCode="&quot; &quot;* #,##0&quot; &quot;;&quot; &quot;* &quot;-&quot;#,##0&quot; &quot;;&quot; &quot;* &quot;- &quot;"/>
    <numFmt numFmtId="170" formatCode="d/m/yy;@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i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indexed="9"/>
      <name val="Calibri"/>
      <family val="2"/>
    </font>
    <font>
      <sz val="7"/>
      <name val="Calibri"/>
      <family val="2"/>
    </font>
    <font>
      <b/>
      <i/>
      <sz val="9"/>
      <color indexed="9"/>
      <name val="Calibri"/>
      <family val="2"/>
    </font>
    <font>
      <sz val="7"/>
      <color indexed="9"/>
      <name val="Calibri"/>
      <family val="2"/>
    </font>
    <font>
      <b/>
      <sz val="7"/>
      <name val="Calibri"/>
      <family val="2"/>
    </font>
    <font>
      <b/>
      <sz val="7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7"/>
      <color theme="0"/>
      <name val="Calibri"/>
      <family val="2"/>
    </font>
    <font>
      <sz val="8"/>
      <color indexed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" fillId="0" borderId="0" applyNumberFormat="0" applyFill="0" applyBorder="0" applyProtection="0"/>
  </cellStyleXfs>
  <cellXfs count="12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7" fontId="3" fillId="0" borderId="0" xfId="2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67" fontId="2" fillId="0" borderId="0" xfId="2" applyNumberFormat="1" applyFont="1" applyFill="1" applyBorder="1" applyAlignment="1">
      <alignment vertical="center"/>
    </xf>
    <xf numFmtId="167" fontId="3" fillId="0" borderId="0" xfId="2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167" fontId="3" fillId="0" borderId="0" xfId="2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67" fontId="5" fillId="0" borderId="1" xfId="2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6" fontId="3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67" fontId="5" fillId="0" borderId="0" xfId="2" applyNumberFormat="1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7" fontId="3" fillId="0" borderId="0" xfId="2" applyNumberFormat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5" fillId="0" borderId="1" xfId="1" applyNumberFormat="1" applyFont="1" applyBorder="1" applyAlignment="1">
      <alignment horizontal="left" vertical="center"/>
    </xf>
    <xf numFmtId="166" fontId="3" fillId="0" borderId="0" xfId="0" applyNumberFormat="1" applyFont="1" applyAlignment="1">
      <alignment vertical="center"/>
    </xf>
    <xf numFmtId="166" fontId="5" fillId="0" borderId="0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7" fontId="5" fillId="0" borderId="1" xfId="2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166" fontId="3" fillId="0" borderId="0" xfId="1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67" fontId="5" fillId="0" borderId="4" xfId="2" applyNumberFormat="1" applyFont="1" applyBorder="1" applyAlignment="1">
      <alignment vertical="center"/>
    </xf>
    <xf numFmtId="166" fontId="5" fillId="0" borderId="4" xfId="1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6" fontId="3" fillId="0" borderId="4" xfId="1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7" fontId="5" fillId="0" borderId="3" xfId="2" applyNumberFormat="1" applyFont="1" applyBorder="1" applyAlignment="1">
      <alignment vertical="center"/>
    </xf>
    <xf numFmtId="166" fontId="3" fillId="0" borderId="3" xfId="1" applyNumberFormat="1" applyFont="1" applyBorder="1" applyAlignment="1">
      <alignment vertical="center"/>
    </xf>
    <xf numFmtId="166" fontId="5" fillId="0" borderId="4" xfId="1" applyNumberFormat="1" applyFont="1" applyBorder="1" applyAlignment="1">
      <alignment horizontal="center" vertical="center"/>
    </xf>
    <xf numFmtId="166" fontId="3" fillId="0" borderId="4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49" fontId="11" fillId="2" borderId="11" xfId="4" applyNumberFormat="1" applyFont="1" applyFill="1" applyBorder="1" applyAlignment="1">
      <alignment vertical="center"/>
    </xf>
    <xf numFmtId="0" fontId="11" fillId="2" borderId="12" xfId="4" applyFont="1" applyFill="1" applyBorder="1" applyAlignment="1">
      <alignment vertical="center"/>
    </xf>
    <xf numFmtId="0" fontId="3" fillId="2" borderId="13" xfId="4" applyFont="1" applyFill="1" applyBorder="1" applyAlignment="1"/>
    <xf numFmtId="0" fontId="3" fillId="0" borderId="0" xfId="4" applyFont="1" applyFill="1" applyBorder="1" applyAlignment="1"/>
    <xf numFmtId="49" fontId="9" fillId="3" borderId="14" xfId="4" applyNumberFormat="1" applyFont="1" applyFill="1" applyBorder="1" applyAlignment="1">
      <alignment vertical="center"/>
    </xf>
    <xf numFmtId="49" fontId="9" fillId="3" borderId="15" xfId="4" applyNumberFormat="1" applyFont="1" applyFill="1" applyBorder="1" applyAlignment="1">
      <alignment vertical="center"/>
    </xf>
    <xf numFmtId="49" fontId="3" fillId="3" borderId="16" xfId="4" applyNumberFormat="1" applyFont="1" applyFill="1" applyBorder="1" applyAlignment="1"/>
    <xf numFmtId="49" fontId="9" fillId="4" borderId="17" xfId="4" applyNumberFormat="1" applyFont="1" applyFill="1" applyBorder="1" applyAlignment="1">
      <alignment vertical="center"/>
    </xf>
    <xf numFmtId="3" fontId="9" fillId="4" borderId="18" xfId="4" applyNumberFormat="1" applyFont="1" applyFill="1" applyBorder="1" applyAlignment="1">
      <alignment vertical="center"/>
    </xf>
    <xf numFmtId="9" fontId="3" fillId="4" borderId="19" xfId="4" applyNumberFormat="1" applyFont="1" applyFill="1" applyBorder="1" applyAlignment="1"/>
    <xf numFmtId="0" fontId="9" fillId="4" borderId="18" xfId="4" applyNumberFormat="1" applyFont="1" applyFill="1" applyBorder="1" applyAlignment="1">
      <alignment vertical="center"/>
    </xf>
    <xf numFmtId="169" fontId="9" fillId="4" borderId="18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49" fontId="9" fillId="3" borderId="20" xfId="4" applyNumberFormat="1" applyFont="1" applyFill="1" applyBorder="1" applyAlignment="1">
      <alignment vertical="center"/>
    </xf>
    <xf numFmtId="169" fontId="9" fillId="3" borderId="21" xfId="4" applyNumberFormat="1" applyFont="1" applyFill="1" applyBorder="1" applyAlignment="1">
      <alignment vertical="center"/>
    </xf>
    <xf numFmtId="9" fontId="9" fillId="3" borderId="22" xfId="4" applyNumberFormat="1" applyFont="1" applyFill="1" applyBorder="1" applyAlignment="1">
      <alignment vertical="center"/>
    </xf>
    <xf numFmtId="0" fontId="1" fillId="4" borderId="0" xfId="4" applyFont="1" applyFill="1" applyBorder="1" applyAlignment="1">
      <alignment vertical="center"/>
    </xf>
    <xf numFmtId="0" fontId="4" fillId="4" borderId="0" xfId="4" applyFont="1" applyFill="1" applyBorder="1" applyAlignment="1">
      <alignment vertical="center"/>
    </xf>
    <xf numFmtId="0" fontId="12" fillId="4" borderId="0" xfId="4" applyFont="1" applyFill="1" applyBorder="1" applyAlignment="1">
      <alignment vertical="center"/>
    </xf>
    <xf numFmtId="0" fontId="4" fillId="2" borderId="23" xfId="4" applyFont="1" applyFill="1" applyBorder="1" applyAlignment="1">
      <alignment vertical="center"/>
    </xf>
    <xf numFmtId="49" fontId="11" fillId="2" borderId="24" xfId="4" applyNumberFormat="1" applyFont="1" applyFill="1" applyBorder="1" applyAlignment="1">
      <alignment horizontal="center" vertical="center"/>
    </xf>
    <xf numFmtId="49" fontId="11" fillId="2" borderId="25" xfId="4" applyNumberFormat="1" applyFont="1" applyFill="1" applyBorder="1" applyAlignment="1">
      <alignment horizontal="center" vertical="center"/>
    </xf>
    <xf numFmtId="49" fontId="11" fillId="2" borderId="26" xfId="4" applyNumberFormat="1" applyFont="1" applyFill="1" applyBorder="1" applyAlignment="1">
      <alignment horizontal="center" vertical="center"/>
    </xf>
    <xf numFmtId="49" fontId="9" fillId="3" borderId="27" xfId="4" applyNumberFormat="1" applyFont="1" applyFill="1" applyBorder="1" applyAlignment="1">
      <alignment vertical="center"/>
    </xf>
    <xf numFmtId="41" fontId="9" fillId="3" borderId="4" xfId="3" applyFont="1" applyFill="1" applyBorder="1" applyAlignment="1">
      <alignment horizontal="center" vertical="center"/>
    </xf>
    <xf numFmtId="41" fontId="9" fillId="3" borderId="28" xfId="3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49" fontId="9" fillId="3" borderId="29" xfId="4" applyNumberFormat="1" applyFont="1" applyFill="1" applyBorder="1" applyAlignment="1">
      <alignment vertical="center"/>
    </xf>
    <xf numFmtId="3" fontId="9" fillId="3" borderId="30" xfId="4" applyNumberFormat="1" applyFont="1" applyFill="1" applyBorder="1" applyAlignment="1">
      <alignment horizontal="center" vertical="center"/>
    </xf>
    <xf numFmtId="49" fontId="3" fillId="4" borderId="0" xfId="4" applyNumberFormat="1" applyFont="1" applyFill="1" applyBorder="1" applyAlignment="1">
      <alignment vertical="center"/>
    </xf>
    <xf numFmtId="0" fontId="3" fillId="4" borderId="0" xfId="4" applyFont="1" applyFill="1" applyBorder="1" applyAlignment="1"/>
    <xf numFmtId="170" fontId="3" fillId="0" borderId="1" xfId="1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166" fontId="7" fillId="2" borderId="2" xfId="1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167" fontId="4" fillId="5" borderId="1" xfId="2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167" fontId="7" fillId="5" borderId="1" xfId="2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 wrapText="1"/>
    </xf>
    <xf numFmtId="167" fontId="4" fillId="5" borderId="4" xfId="2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vertical="center"/>
    </xf>
    <xf numFmtId="0" fontId="7" fillId="5" borderId="4" xfId="0" applyFont="1" applyFill="1" applyBorder="1" applyAlignment="1">
      <alignment horizontal="center" vertical="center"/>
    </xf>
    <xf numFmtId="167" fontId="7" fillId="5" borderId="4" xfId="2" applyNumberFormat="1" applyFont="1" applyFill="1" applyBorder="1" applyAlignment="1">
      <alignment vertical="center"/>
    </xf>
    <xf numFmtId="166" fontId="7" fillId="5" borderId="4" xfId="1" applyNumberFormat="1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166" fontId="7" fillId="5" borderId="1" xfId="1" applyNumberFormat="1" applyFont="1" applyFill="1" applyBorder="1" applyAlignment="1">
      <alignment vertical="center"/>
    </xf>
    <xf numFmtId="0" fontId="4" fillId="5" borderId="8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166" fontId="7" fillId="5" borderId="2" xfId="1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</cellXfs>
  <cellStyles count="5">
    <cellStyle name="Millares" xfId="1" builtinId="3"/>
    <cellStyle name="Millares [0]" xfId="3" builtinId="6"/>
    <cellStyle name="Millares_Hoja1" xfId="2"/>
    <cellStyle name="Normal" xfId="0" builtinId="0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1003300</xdr:colOff>
      <xdr:row>5</xdr:row>
      <xdr:rowOff>79375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0"/>
          <a:ext cx="6162675" cy="833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85"/>
  <sheetViews>
    <sheetView tabSelected="1" zoomScale="120" zoomScaleNormal="120" workbookViewId="0">
      <selection activeCell="F80" sqref="F80"/>
    </sheetView>
  </sheetViews>
  <sheetFormatPr baseColWidth="10" defaultColWidth="11.42578125" defaultRowHeight="12" customHeight="1" x14ac:dyDescent="0.25"/>
  <cols>
    <col min="1" max="1" width="1.85546875" style="1" customWidth="1"/>
    <col min="2" max="2" width="26" style="1" customWidth="1"/>
    <col min="3" max="3" width="14.28515625" style="1" customWidth="1"/>
    <col min="4" max="4" width="11" style="1" customWidth="1"/>
    <col min="5" max="6" width="13.140625" style="1" customWidth="1"/>
    <col min="7" max="7" width="16.5703125" style="1" customWidth="1"/>
    <col min="8" max="8" width="14.28515625" style="1" customWidth="1"/>
    <col min="9" max="16384" width="11.42578125" style="1"/>
  </cols>
  <sheetData>
    <row r="7" spans="2:8" ht="12" customHeight="1" x14ac:dyDescent="0.25">
      <c r="B7" s="95" t="s">
        <v>0</v>
      </c>
      <c r="C7" s="55" t="s">
        <v>1</v>
      </c>
      <c r="D7" s="2"/>
      <c r="E7" s="96" t="s">
        <v>106</v>
      </c>
      <c r="F7" s="96"/>
      <c r="G7" s="54">
        <v>6000</v>
      </c>
    </row>
    <row r="8" spans="2:8" ht="13.5" customHeight="1" x14ac:dyDescent="0.25">
      <c r="B8" s="56" t="s">
        <v>2</v>
      </c>
      <c r="C8" s="28" t="s">
        <v>74</v>
      </c>
      <c r="D8" s="2"/>
      <c r="E8" s="90" t="s">
        <v>3</v>
      </c>
      <c r="F8" s="90"/>
      <c r="G8" s="52" t="s">
        <v>4</v>
      </c>
    </row>
    <row r="9" spans="2:8" ht="12" customHeight="1" x14ac:dyDescent="0.25">
      <c r="B9" s="56" t="s">
        <v>5</v>
      </c>
      <c r="C9" s="28" t="s">
        <v>6</v>
      </c>
      <c r="D9" s="2"/>
      <c r="E9" s="90" t="s">
        <v>91</v>
      </c>
      <c r="F9" s="90"/>
      <c r="G9" s="54">
        <v>260</v>
      </c>
    </row>
    <row r="10" spans="2:8" ht="18" customHeight="1" x14ac:dyDescent="0.25">
      <c r="B10" s="56" t="s">
        <v>7</v>
      </c>
      <c r="C10" s="28" t="s">
        <v>8</v>
      </c>
      <c r="D10" s="2"/>
      <c r="E10" s="93" t="s">
        <v>9</v>
      </c>
      <c r="F10" s="94"/>
      <c r="G10" s="126">
        <v>1560000</v>
      </c>
      <c r="H10" s="3"/>
    </row>
    <row r="11" spans="2:8" ht="12" customHeight="1" x14ac:dyDescent="0.25">
      <c r="B11" s="56" t="s">
        <v>10</v>
      </c>
      <c r="C11" s="55" t="s">
        <v>90</v>
      </c>
      <c r="D11" s="2"/>
      <c r="E11" s="93" t="s">
        <v>11</v>
      </c>
      <c r="F11" s="94"/>
      <c r="G11" s="52" t="s">
        <v>75</v>
      </c>
    </row>
    <row r="12" spans="2:8" ht="12" customHeight="1" x14ac:dyDescent="0.25">
      <c r="B12" s="56" t="s">
        <v>12</v>
      </c>
      <c r="C12" s="28" t="s">
        <v>90</v>
      </c>
      <c r="D12" s="2"/>
      <c r="E12" s="93" t="s">
        <v>13</v>
      </c>
      <c r="F12" s="94"/>
      <c r="G12" s="52" t="s">
        <v>4</v>
      </c>
      <c r="H12" s="29"/>
    </row>
    <row r="13" spans="2:8" ht="12" customHeight="1" x14ac:dyDescent="0.25">
      <c r="B13" s="56" t="s">
        <v>14</v>
      </c>
      <c r="C13" s="89">
        <v>44742</v>
      </c>
      <c r="D13" s="4"/>
      <c r="E13" s="91" t="s">
        <v>15</v>
      </c>
      <c r="F13" s="92"/>
      <c r="G13" s="53" t="s">
        <v>16</v>
      </c>
    </row>
    <row r="14" spans="2:8" ht="12" customHeight="1" x14ac:dyDescent="0.25">
      <c r="B14" s="5"/>
      <c r="C14" s="6"/>
      <c r="D14" s="4"/>
      <c r="E14" s="7"/>
      <c r="F14" s="7"/>
      <c r="G14" s="8"/>
    </row>
    <row r="15" spans="2:8" ht="12" customHeight="1" x14ac:dyDescent="0.25">
      <c r="B15" s="97" t="s">
        <v>17</v>
      </c>
      <c r="C15" s="98"/>
      <c r="D15" s="98"/>
      <c r="E15" s="98"/>
      <c r="F15" s="98"/>
      <c r="G15" s="99"/>
    </row>
    <row r="16" spans="2:8" ht="12" customHeight="1" x14ac:dyDescent="0.25">
      <c r="C16" s="9"/>
      <c r="D16" s="9"/>
      <c r="E16" s="10"/>
      <c r="F16" s="11"/>
      <c r="G16" s="12"/>
    </row>
    <row r="17" spans="1:10" ht="12" customHeight="1" x14ac:dyDescent="0.25">
      <c r="B17" s="100" t="s">
        <v>18</v>
      </c>
      <c r="C17" s="13"/>
      <c r="D17" s="13"/>
      <c r="E17" s="7"/>
      <c r="F17" s="14"/>
      <c r="G17" s="14"/>
    </row>
    <row r="18" spans="1:10" ht="23.25" customHeight="1" x14ac:dyDescent="0.25">
      <c r="B18" s="106" t="s">
        <v>19</v>
      </c>
      <c r="C18" s="107" t="s">
        <v>20</v>
      </c>
      <c r="D18" s="107" t="s">
        <v>21</v>
      </c>
      <c r="E18" s="107" t="s">
        <v>22</v>
      </c>
      <c r="F18" s="108" t="s">
        <v>23</v>
      </c>
      <c r="G18" s="108" t="s">
        <v>24</v>
      </c>
    </row>
    <row r="19" spans="1:10" ht="21.75" customHeight="1" x14ac:dyDescent="0.25">
      <c r="B19" s="15" t="s">
        <v>86</v>
      </c>
      <c r="C19" s="16" t="s">
        <v>87</v>
      </c>
      <c r="D19" s="16">
        <v>1</v>
      </c>
      <c r="E19" s="16" t="s">
        <v>25</v>
      </c>
      <c r="F19" s="17">
        <v>400000</v>
      </c>
      <c r="G19" s="17">
        <f>D19*F19</f>
        <v>400000</v>
      </c>
    </row>
    <row r="20" spans="1:10" ht="12" customHeight="1" x14ac:dyDescent="0.25">
      <c r="B20" s="109" t="s">
        <v>26</v>
      </c>
      <c r="C20" s="110"/>
      <c r="D20" s="110"/>
      <c r="E20" s="109"/>
      <c r="F20" s="111"/>
      <c r="G20" s="111">
        <f>+G19</f>
        <v>400000</v>
      </c>
    </row>
    <row r="21" spans="1:10" ht="12" customHeight="1" x14ac:dyDescent="0.25">
      <c r="B21" s="7"/>
      <c r="C21" s="13"/>
      <c r="D21" s="13"/>
      <c r="E21" s="7"/>
      <c r="F21" s="14"/>
      <c r="G21" s="14"/>
    </row>
    <row r="22" spans="1:10" ht="12" customHeight="1" x14ac:dyDescent="0.25">
      <c r="B22" s="101" t="s">
        <v>27</v>
      </c>
      <c r="C22" s="13"/>
      <c r="D22" s="13"/>
      <c r="E22" s="7"/>
      <c r="F22" s="14"/>
      <c r="G22" s="14"/>
    </row>
    <row r="23" spans="1:10" ht="19.5" customHeight="1" x14ac:dyDescent="0.25">
      <c r="B23" s="112" t="s">
        <v>19</v>
      </c>
      <c r="C23" s="113" t="s">
        <v>28</v>
      </c>
      <c r="D23" s="113" t="s">
        <v>29</v>
      </c>
      <c r="E23" s="113" t="s">
        <v>22</v>
      </c>
      <c r="F23" s="114" t="s">
        <v>23</v>
      </c>
      <c r="G23" s="114" t="s">
        <v>24</v>
      </c>
    </row>
    <row r="24" spans="1:10" ht="12" customHeight="1" x14ac:dyDescent="0.25">
      <c r="B24" s="38" t="s">
        <v>30</v>
      </c>
      <c r="C24" s="39"/>
      <c r="D24" s="39"/>
      <c r="E24" s="39"/>
      <c r="F24" s="40"/>
      <c r="G24" s="41"/>
    </row>
    <row r="25" spans="1:10" ht="12" customHeight="1" x14ac:dyDescent="0.25">
      <c r="B25" s="42" t="s">
        <v>89</v>
      </c>
      <c r="C25" s="39" t="s">
        <v>31</v>
      </c>
      <c r="D25" s="43">
        <v>150</v>
      </c>
      <c r="E25" s="39" t="s">
        <v>32</v>
      </c>
      <c r="F25" s="40">
        <v>980</v>
      </c>
      <c r="G25" s="44">
        <f>+D25*F25</f>
        <v>147000</v>
      </c>
      <c r="H25" s="20"/>
      <c r="I25" s="21"/>
      <c r="J25" s="22"/>
    </row>
    <row r="26" spans="1:10" ht="12" customHeight="1" x14ac:dyDescent="0.25">
      <c r="B26" s="42" t="s">
        <v>33</v>
      </c>
      <c r="C26" s="39" t="s">
        <v>31</v>
      </c>
      <c r="D26" s="43">
        <v>150</v>
      </c>
      <c r="E26" s="39" t="s">
        <v>34</v>
      </c>
      <c r="F26" s="40">
        <v>1030</v>
      </c>
      <c r="G26" s="44">
        <f>+D26*F26</f>
        <v>154500</v>
      </c>
      <c r="H26" s="20"/>
      <c r="I26" s="21"/>
      <c r="J26" s="22"/>
    </row>
    <row r="27" spans="1:10" ht="12" customHeight="1" x14ac:dyDescent="0.25">
      <c r="B27" s="115" t="s">
        <v>35</v>
      </c>
      <c r="C27" s="116"/>
      <c r="D27" s="116"/>
      <c r="E27" s="115"/>
      <c r="F27" s="117"/>
      <c r="G27" s="118">
        <f>+G25+G26</f>
        <v>301500</v>
      </c>
      <c r="H27" s="20"/>
      <c r="I27" s="21"/>
      <c r="J27" s="22"/>
    </row>
    <row r="28" spans="1:10" ht="12" customHeight="1" x14ac:dyDescent="0.25">
      <c r="A28" s="7"/>
      <c r="B28" s="36"/>
      <c r="C28" s="20"/>
      <c r="D28" s="13"/>
      <c r="E28" s="20"/>
      <c r="F28" s="21"/>
      <c r="G28" s="37"/>
      <c r="H28" s="20"/>
      <c r="I28" s="21"/>
      <c r="J28" s="22"/>
    </row>
    <row r="29" spans="1:10" ht="12" customHeight="1" x14ac:dyDescent="0.25">
      <c r="B29" s="102" t="s">
        <v>27</v>
      </c>
      <c r="C29" s="13"/>
      <c r="D29" s="13"/>
      <c r="E29" s="7"/>
      <c r="F29" s="14"/>
      <c r="G29" s="14"/>
      <c r="H29" s="20"/>
      <c r="I29" s="21"/>
      <c r="J29" s="22"/>
    </row>
    <row r="30" spans="1:10" ht="18" x14ac:dyDescent="0.25">
      <c r="B30" s="112" t="s">
        <v>19</v>
      </c>
      <c r="C30" s="119" t="s">
        <v>28</v>
      </c>
      <c r="D30" s="107" t="s">
        <v>107</v>
      </c>
      <c r="E30" s="107" t="s">
        <v>22</v>
      </c>
      <c r="F30" s="108" t="s">
        <v>23</v>
      </c>
      <c r="G30" s="108" t="s">
        <v>24</v>
      </c>
      <c r="H30" s="20"/>
      <c r="I30" s="21"/>
      <c r="J30" s="22"/>
    </row>
    <row r="31" spans="1:10" ht="12" customHeight="1" x14ac:dyDescent="0.25">
      <c r="B31" s="38" t="s">
        <v>36</v>
      </c>
      <c r="C31" s="45"/>
      <c r="D31" s="18"/>
      <c r="E31" s="16"/>
      <c r="F31" s="17"/>
      <c r="G31" s="19"/>
      <c r="H31" s="20"/>
      <c r="I31" s="21"/>
      <c r="J31" s="22"/>
    </row>
    <row r="32" spans="1:10" ht="12" customHeight="1" x14ac:dyDescent="0.25">
      <c r="B32" s="42" t="s">
        <v>37</v>
      </c>
      <c r="C32" s="45" t="s">
        <v>38</v>
      </c>
      <c r="D32" s="18">
        <v>4</v>
      </c>
      <c r="E32" s="16" t="s">
        <v>39</v>
      </c>
      <c r="F32" s="17">
        <v>15470</v>
      </c>
      <c r="G32" s="19">
        <f>+D32*F32</f>
        <v>61880</v>
      </c>
      <c r="H32" s="20"/>
      <c r="I32" s="21"/>
      <c r="J32" s="22"/>
    </row>
    <row r="33" spans="2:10" ht="12" customHeight="1" x14ac:dyDescent="0.25">
      <c r="B33" s="42" t="s">
        <v>40</v>
      </c>
      <c r="C33" s="45" t="s">
        <v>41</v>
      </c>
      <c r="D33" s="18">
        <v>1</v>
      </c>
      <c r="E33" s="16" t="s">
        <v>39</v>
      </c>
      <c r="F33" s="17">
        <v>40000</v>
      </c>
      <c r="G33" s="19">
        <f t="shared" ref="G33:G47" si="0">+D33*F33</f>
        <v>40000</v>
      </c>
      <c r="H33" s="20"/>
      <c r="I33" s="21"/>
      <c r="J33" s="22"/>
    </row>
    <row r="34" spans="2:10" ht="12" customHeight="1" x14ac:dyDescent="0.25">
      <c r="B34" s="42" t="s">
        <v>42</v>
      </c>
      <c r="C34" s="45" t="s">
        <v>43</v>
      </c>
      <c r="D34" s="18">
        <v>10</v>
      </c>
      <c r="E34" s="16" t="s">
        <v>39</v>
      </c>
      <c r="F34" s="17">
        <v>2136</v>
      </c>
      <c r="G34" s="19">
        <f t="shared" si="0"/>
        <v>21360</v>
      </c>
      <c r="H34" s="20"/>
      <c r="I34" s="21"/>
      <c r="J34" s="22"/>
    </row>
    <row r="35" spans="2:10" ht="12" customHeight="1" x14ac:dyDescent="0.25">
      <c r="B35" s="42" t="s">
        <v>44</v>
      </c>
      <c r="C35" s="45" t="s">
        <v>43</v>
      </c>
      <c r="D35" s="18">
        <v>630</v>
      </c>
      <c r="E35" s="16" t="s">
        <v>39</v>
      </c>
      <c r="F35" s="17">
        <v>38</v>
      </c>
      <c r="G35" s="19">
        <f t="shared" si="0"/>
        <v>23940</v>
      </c>
      <c r="H35" s="20"/>
      <c r="I35" s="21"/>
      <c r="J35" s="22"/>
    </row>
    <row r="36" spans="2:10" ht="12" customHeight="1" x14ac:dyDescent="0.25">
      <c r="B36" s="42" t="s">
        <v>108</v>
      </c>
      <c r="C36" s="45" t="s">
        <v>80</v>
      </c>
      <c r="D36" s="18">
        <v>1</v>
      </c>
      <c r="E36" s="16" t="s">
        <v>81</v>
      </c>
      <c r="F36" s="17">
        <v>75174</v>
      </c>
      <c r="G36" s="19">
        <f t="shared" si="0"/>
        <v>75174</v>
      </c>
      <c r="H36" s="20"/>
      <c r="I36" s="21"/>
      <c r="J36" s="22"/>
    </row>
    <row r="37" spans="2:10" ht="12" customHeight="1" x14ac:dyDescent="0.25">
      <c r="B37" s="42" t="s">
        <v>83</v>
      </c>
      <c r="C37" s="45" t="s">
        <v>84</v>
      </c>
      <c r="D37" s="18">
        <v>1</v>
      </c>
      <c r="E37" s="16" t="s">
        <v>85</v>
      </c>
      <c r="F37" s="17">
        <v>100000</v>
      </c>
      <c r="G37" s="19">
        <f t="shared" si="0"/>
        <v>100000</v>
      </c>
      <c r="H37" s="20"/>
      <c r="I37" s="21"/>
      <c r="J37" s="22"/>
    </row>
    <row r="38" spans="2:10" ht="12" customHeight="1" x14ac:dyDescent="0.25">
      <c r="B38" s="38" t="s">
        <v>45</v>
      </c>
      <c r="C38" s="45"/>
      <c r="D38" s="18"/>
      <c r="E38" s="16"/>
      <c r="F38" s="17"/>
      <c r="G38" s="19"/>
      <c r="H38" s="20"/>
      <c r="I38" s="21"/>
      <c r="J38" s="22"/>
    </row>
    <row r="39" spans="2:10" ht="12" customHeight="1" x14ac:dyDescent="0.25">
      <c r="B39" s="42" t="s">
        <v>46</v>
      </c>
      <c r="C39" s="45" t="s">
        <v>47</v>
      </c>
      <c r="D39" s="18">
        <v>1</v>
      </c>
      <c r="E39" s="16" t="s">
        <v>48</v>
      </c>
      <c r="F39" s="17">
        <v>1908</v>
      </c>
      <c r="G39" s="19">
        <f t="shared" si="0"/>
        <v>1908</v>
      </c>
      <c r="H39" s="20"/>
      <c r="I39" s="21"/>
      <c r="J39" s="22"/>
    </row>
    <row r="40" spans="2:10" ht="12" customHeight="1" x14ac:dyDescent="0.25">
      <c r="B40" s="42" t="s">
        <v>49</v>
      </c>
      <c r="C40" s="45" t="s">
        <v>47</v>
      </c>
      <c r="D40" s="18">
        <v>1</v>
      </c>
      <c r="E40" s="16" t="s">
        <v>48</v>
      </c>
      <c r="F40" s="17">
        <v>3238</v>
      </c>
      <c r="G40" s="19">
        <f t="shared" si="0"/>
        <v>3238</v>
      </c>
      <c r="H40" s="20"/>
      <c r="I40" s="21"/>
      <c r="J40" s="22"/>
    </row>
    <row r="41" spans="2:10" ht="12" customHeight="1" x14ac:dyDescent="0.25">
      <c r="B41" s="42" t="s">
        <v>78</v>
      </c>
      <c r="C41" s="45" t="s">
        <v>50</v>
      </c>
      <c r="D41" s="32">
        <v>2</v>
      </c>
      <c r="E41" s="16" t="s">
        <v>51</v>
      </c>
      <c r="F41" s="17">
        <v>846</v>
      </c>
      <c r="G41" s="19">
        <f t="shared" si="0"/>
        <v>1692</v>
      </c>
      <c r="H41" s="20"/>
      <c r="I41" s="21"/>
      <c r="J41" s="22"/>
    </row>
    <row r="42" spans="2:10" ht="12" customHeight="1" x14ac:dyDescent="0.25">
      <c r="B42" s="42" t="s">
        <v>52</v>
      </c>
      <c r="C42" s="45" t="s">
        <v>50</v>
      </c>
      <c r="D42" s="18">
        <v>1</v>
      </c>
      <c r="E42" s="16" t="s">
        <v>51</v>
      </c>
      <c r="F42" s="17">
        <v>1610</v>
      </c>
      <c r="G42" s="19">
        <f t="shared" si="0"/>
        <v>1610</v>
      </c>
      <c r="H42" s="20"/>
      <c r="I42" s="21"/>
      <c r="J42" s="22"/>
    </row>
    <row r="43" spans="2:10" ht="12" customHeight="1" x14ac:dyDescent="0.25">
      <c r="B43" s="42" t="s">
        <v>53</v>
      </c>
      <c r="C43" s="45" t="s">
        <v>50</v>
      </c>
      <c r="D43" s="18">
        <v>1</v>
      </c>
      <c r="E43" s="16" t="s">
        <v>54</v>
      </c>
      <c r="F43" s="17">
        <v>909</v>
      </c>
      <c r="G43" s="19">
        <f t="shared" si="0"/>
        <v>909</v>
      </c>
      <c r="H43" s="20"/>
      <c r="I43" s="21"/>
      <c r="J43" s="22"/>
    </row>
    <row r="44" spans="2:10" ht="12" customHeight="1" x14ac:dyDescent="0.25">
      <c r="B44" s="42" t="s">
        <v>79</v>
      </c>
      <c r="C44" s="45" t="s">
        <v>50</v>
      </c>
      <c r="D44" s="18">
        <v>1</v>
      </c>
      <c r="E44" s="16" t="s">
        <v>51</v>
      </c>
      <c r="F44" s="17">
        <v>7128</v>
      </c>
      <c r="G44" s="19">
        <f t="shared" si="0"/>
        <v>7128</v>
      </c>
      <c r="H44" s="20"/>
      <c r="I44" s="21"/>
      <c r="J44" s="22"/>
    </row>
    <row r="45" spans="2:10" ht="12" customHeight="1" x14ac:dyDescent="0.25">
      <c r="B45" s="42" t="s">
        <v>55</v>
      </c>
      <c r="C45" s="45" t="s">
        <v>50</v>
      </c>
      <c r="D45" s="18">
        <v>1</v>
      </c>
      <c r="E45" s="16" t="s">
        <v>51</v>
      </c>
      <c r="F45" s="17">
        <v>735</v>
      </c>
      <c r="G45" s="19">
        <f t="shared" si="0"/>
        <v>735</v>
      </c>
      <c r="H45" s="20"/>
      <c r="I45" s="21"/>
      <c r="J45" s="22"/>
    </row>
    <row r="46" spans="2:10" ht="12" customHeight="1" x14ac:dyDescent="0.25">
      <c r="B46" s="42" t="s">
        <v>56</v>
      </c>
      <c r="C46" s="45" t="s">
        <v>57</v>
      </c>
      <c r="D46" s="18">
        <v>1</v>
      </c>
      <c r="E46" s="16" t="s">
        <v>51</v>
      </c>
      <c r="F46" s="17">
        <v>1572</v>
      </c>
      <c r="G46" s="19">
        <f t="shared" si="0"/>
        <v>1572</v>
      </c>
      <c r="H46" s="30"/>
      <c r="I46" s="21"/>
      <c r="J46" s="22"/>
    </row>
    <row r="47" spans="2:10" ht="12" customHeight="1" x14ac:dyDescent="0.25">
      <c r="B47" s="46" t="s">
        <v>82</v>
      </c>
      <c r="C47" s="47" t="s">
        <v>47</v>
      </c>
      <c r="D47" s="48">
        <v>1</v>
      </c>
      <c r="E47" s="49" t="s">
        <v>51</v>
      </c>
      <c r="F47" s="50">
        <v>25000</v>
      </c>
      <c r="G47" s="51">
        <f t="shared" si="0"/>
        <v>25000</v>
      </c>
      <c r="H47" s="57"/>
      <c r="I47" s="21"/>
      <c r="J47" s="22"/>
    </row>
    <row r="48" spans="2:10" ht="12" customHeight="1" x14ac:dyDescent="0.25">
      <c r="B48" s="120" t="s">
        <v>35</v>
      </c>
      <c r="C48" s="120"/>
      <c r="D48" s="120"/>
      <c r="E48" s="120"/>
      <c r="F48" s="121"/>
      <c r="G48" s="118">
        <f>SUM(G32:G47)</f>
        <v>366146</v>
      </c>
    </row>
    <row r="49" spans="2:8" ht="12" customHeight="1" x14ac:dyDescent="0.25">
      <c r="B49" s="23"/>
      <c r="C49" s="13"/>
      <c r="D49" s="13"/>
      <c r="E49" s="7"/>
      <c r="F49" s="14"/>
      <c r="G49" s="24"/>
    </row>
    <row r="50" spans="2:8" ht="12" customHeight="1" x14ac:dyDescent="0.25">
      <c r="B50" s="100" t="s">
        <v>58</v>
      </c>
      <c r="C50" s="13"/>
      <c r="D50" s="13"/>
      <c r="E50" s="7"/>
      <c r="F50" s="14"/>
      <c r="G50" s="14"/>
    </row>
    <row r="51" spans="2:8" ht="17.25" customHeight="1" x14ac:dyDescent="0.25">
      <c r="B51" s="106" t="s">
        <v>19</v>
      </c>
      <c r="C51" s="107" t="s">
        <v>28</v>
      </c>
      <c r="D51" s="107" t="s">
        <v>29</v>
      </c>
      <c r="E51" s="107" t="s">
        <v>22</v>
      </c>
      <c r="F51" s="108" t="s">
        <v>23</v>
      </c>
      <c r="G51" s="108" t="s">
        <v>24</v>
      </c>
    </row>
    <row r="52" spans="2:8" s="31" customFormat="1" ht="9" x14ac:dyDescent="0.25">
      <c r="B52" s="33" t="s">
        <v>59</v>
      </c>
      <c r="C52" s="34" t="s">
        <v>60</v>
      </c>
      <c r="D52" s="34">
        <v>1</v>
      </c>
      <c r="E52" s="34" t="s">
        <v>25</v>
      </c>
      <c r="F52" s="35">
        <v>80000</v>
      </c>
      <c r="G52" s="35">
        <f>+D52*F52</f>
        <v>80000</v>
      </c>
    </row>
    <row r="53" spans="2:8" s="31" customFormat="1" ht="9" x14ac:dyDescent="0.25">
      <c r="B53" s="33" t="s">
        <v>88</v>
      </c>
      <c r="C53" s="34" t="s">
        <v>60</v>
      </c>
      <c r="D53" s="34">
        <v>1</v>
      </c>
      <c r="E53" s="34" t="s">
        <v>25</v>
      </c>
      <c r="F53" s="35">
        <v>120000</v>
      </c>
      <c r="G53" s="35">
        <v>120000</v>
      </c>
    </row>
    <row r="54" spans="2:8" s="31" customFormat="1" ht="12" customHeight="1" x14ac:dyDescent="0.25">
      <c r="B54" s="33" t="s">
        <v>61</v>
      </c>
      <c r="C54" s="34" t="s">
        <v>60</v>
      </c>
      <c r="D54" s="34">
        <v>1</v>
      </c>
      <c r="E54" s="34" t="s">
        <v>25</v>
      </c>
      <c r="F54" s="35">
        <v>50000</v>
      </c>
      <c r="G54" s="35">
        <v>50000</v>
      </c>
    </row>
    <row r="55" spans="2:8" ht="12" customHeight="1" x14ac:dyDescent="0.25">
      <c r="B55" s="109" t="s">
        <v>62</v>
      </c>
      <c r="C55" s="110"/>
      <c r="D55" s="110"/>
      <c r="E55" s="109"/>
      <c r="F55" s="111"/>
      <c r="G55" s="122">
        <f>SUM(G52:G54)</f>
        <v>250000</v>
      </c>
    </row>
    <row r="56" spans="2:8" ht="12" customHeight="1" x14ac:dyDescent="0.25">
      <c r="B56" s="23"/>
      <c r="C56" s="13"/>
      <c r="D56" s="13"/>
      <c r="E56" s="7"/>
      <c r="F56" s="14"/>
      <c r="G56" s="25"/>
    </row>
    <row r="57" spans="2:8" ht="12" customHeight="1" x14ac:dyDescent="0.25">
      <c r="B57" s="103" t="s">
        <v>63</v>
      </c>
      <c r="C57" s="104"/>
      <c r="D57" s="104"/>
      <c r="E57" s="104"/>
      <c r="F57" s="104"/>
      <c r="G57" s="105">
        <f>+G55+G48+G27+G20</f>
        <v>1317646</v>
      </c>
    </row>
    <row r="58" spans="2:8" ht="12" customHeight="1" x14ac:dyDescent="0.25">
      <c r="B58" s="123" t="s">
        <v>64</v>
      </c>
      <c r="C58" s="124"/>
      <c r="D58" s="124"/>
      <c r="E58" s="124"/>
      <c r="F58" s="124"/>
      <c r="G58" s="125">
        <f>G57*0.05</f>
        <v>65882.3</v>
      </c>
    </row>
    <row r="59" spans="2:8" ht="12" customHeight="1" x14ac:dyDescent="0.25">
      <c r="B59" s="103" t="s">
        <v>65</v>
      </c>
      <c r="C59" s="104"/>
      <c r="D59" s="104"/>
      <c r="E59" s="104"/>
      <c r="F59" s="104"/>
      <c r="G59" s="105">
        <f>SUM(G57:G58)</f>
        <v>1383528.3</v>
      </c>
    </row>
    <row r="60" spans="2:8" ht="12" customHeight="1" x14ac:dyDescent="0.25">
      <c r="B60" s="123" t="s">
        <v>66</v>
      </c>
      <c r="C60" s="124"/>
      <c r="D60" s="124"/>
      <c r="E60" s="124"/>
      <c r="F60" s="124"/>
      <c r="G60" s="125">
        <f>G10</f>
        <v>1560000</v>
      </c>
    </row>
    <row r="61" spans="2:8" ht="12" customHeight="1" x14ac:dyDescent="0.25">
      <c r="B61" s="103" t="s">
        <v>67</v>
      </c>
      <c r="C61" s="104"/>
      <c r="D61" s="104"/>
      <c r="E61" s="104"/>
      <c r="F61" s="104"/>
      <c r="G61" s="105">
        <f>G60-G59</f>
        <v>176471.69999999995</v>
      </c>
      <c r="H61" s="26"/>
    </row>
    <row r="62" spans="2:8" ht="12" customHeight="1" x14ac:dyDescent="0.25">
      <c r="B62" s="1" t="s">
        <v>68</v>
      </c>
    </row>
    <row r="63" spans="2:8" ht="12" customHeight="1" x14ac:dyDescent="0.25">
      <c r="B63" s="27" t="s">
        <v>69</v>
      </c>
    </row>
    <row r="64" spans="2:8" ht="12" customHeight="1" x14ac:dyDescent="0.25">
      <c r="B64" s="1" t="s">
        <v>70</v>
      </c>
    </row>
    <row r="65" spans="2:6" ht="12" customHeight="1" x14ac:dyDescent="0.25">
      <c r="B65" s="1" t="s">
        <v>76</v>
      </c>
    </row>
    <row r="66" spans="2:6" ht="12" customHeight="1" x14ac:dyDescent="0.25">
      <c r="B66" s="1" t="s">
        <v>77</v>
      </c>
    </row>
    <row r="67" spans="2:6" ht="12" customHeight="1" x14ac:dyDescent="0.25">
      <c r="B67" s="1" t="s">
        <v>71</v>
      </c>
    </row>
    <row r="68" spans="2:6" ht="12" customHeight="1" x14ac:dyDescent="0.25">
      <c r="B68" s="1" t="s">
        <v>72</v>
      </c>
    </row>
    <row r="69" spans="2:6" ht="12" customHeight="1" x14ac:dyDescent="0.25">
      <c r="B69" s="1" t="s">
        <v>73</v>
      </c>
    </row>
    <row r="70" spans="2:6" ht="12" customHeight="1" thickBot="1" x14ac:dyDescent="0.3"/>
    <row r="71" spans="2:6" ht="12" customHeight="1" thickBot="1" x14ac:dyDescent="0.2">
      <c r="B71" s="58" t="s">
        <v>92</v>
      </c>
      <c r="C71" s="59"/>
      <c r="D71" s="60"/>
      <c r="E71" s="61"/>
      <c r="F71" s="61"/>
    </row>
    <row r="72" spans="2:6" ht="12" customHeight="1" x14ac:dyDescent="0.15">
      <c r="B72" s="62" t="s">
        <v>93</v>
      </c>
      <c r="C72" s="63" t="s">
        <v>94</v>
      </c>
      <c r="D72" s="64" t="s">
        <v>95</v>
      </c>
      <c r="E72" s="61"/>
      <c r="F72" s="61"/>
    </row>
    <row r="73" spans="2:6" ht="12" customHeight="1" x14ac:dyDescent="0.15">
      <c r="B73" s="65" t="s">
        <v>96</v>
      </c>
      <c r="C73" s="66">
        <f>+G19</f>
        <v>400000</v>
      </c>
      <c r="D73" s="67">
        <f>(C73/C79)</f>
        <v>0.28911587858376298</v>
      </c>
      <c r="E73" s="61"/>
      <c r="F73" s="61"/>
    </row>
    <row r="74" spans="2:6" ht="12" customHeight="1" x14ac:dyDescent="0.15">
      <c r="B74" s="65" t="s">
        <v>97</v>
      </c>
      <c r="C74" s="68"/>
      <c r="D74" s="67">
        <v>0</v>
      </c>
      <c r="E74" s="61"/>
      <c r="F74" s="61"/>
    </row>
    <row r="75" spans="2:6" ht="12" customHeight="1" x14ac:dyDescent="0.15">
      <c r="B75" s="65" t="s">
        <v>105</v>
      </c>
      <c r="C75" s="66">
        <f>+G55</f>
        <v>250000</v>
      </c>
      <c r="D75" s="67">
        <f>(C75/C79)</f>
        <v>0.18069742411485185</v>
      </c>
      <c r="E75" s="61"/>
      <c r="F75" s="61"/>
    </row>
    <row r="76" spans="2:6" ht="12" customHeight="1" x14ac:dyDescent="0.15">
      <c r="B76" s="65" t="s">
        <v>98</v>
      </c>
      <c r="C76" s="66">
        <f>+G27</f>
        <v>301500</v>
      </c>
      <c r="D76" s="67">
        <f>(C76/C79)</f>
        <v>0.21792109348251135</v>
      </c>
      <c r="E76" s="61"/>
      <c r="F76" s="61"/>
    </row>
    <row r="77" spans="2:6" ht="12" customHeight="1" x14ac:dyDescent="0.15">
      <c r="B77" s="65" t="s">
        <v>98</v>
      </c>
      <c r="C77" s="69">
        <f>+G48</f>
        <v>366146</v>
      </c>
      <c r="D77" s="67">
        <f>(C77/C79)</f>
        <v>0.26464655619982619</v>
      </c>
      <c r="E77" s="70"/>
      <c r="F77" s="70"/>
    </row>
    <row r="78" spans="2:6" ht="12" customHeight="1" x14ac:dyDescent="0.15">
      <c r="B78" s="65" t="s">
        <v>99</v>
      </c>
      <c r="C78" s="69">
        <f>+G58</f>
        <v>65882.3</v>
      </c>
      <c r="D78" s="67">
        <f>(C78/C79)</f>
        <v>4.7619047619047616E-2</v>
      </c>
      <c r="E78" s="70"/>
      <c r="F78" s="70"/>
    </row>
    <row r="79" spans="2:6" ht="12" customHeight="1" thickBot="1" x14ac:dyDescent="0.3">
      <c r="B79" s="71" t="s">
        <v>100</v>
      </c>
      <c r="C79" s="72">
        <f>SUM(C73:C78)</f>
        <v>1383528.3</v>
      </c>
      <c r="D79" s="73">
        <f>SUM(D73:D78)</f>
        <v>1</v>
      </c>
      <c r="E79" s="70"/>
      <c r="F79" s="70"/>
    </row>
    <row r="80" spans="2:6" ht="12" customHeight="1" x14ac:dyDescent="0.25">
      <c r="B80" s="74"/>
      <c r="C80" s="75"/>
      <c r="D80" s="75"/>
      <c r="E80" s="75"/>
      <c r="F80" s="75"/>
    </row>
    <row r="81" spans="2:6" ht="12" customHeight="1" thickBot="1" x14ac:dyDescent="0.3">
      <c r="B81" s="76"/>
      <c r="C81" s="75"/>
      <c r="D81" s="75"/>
      <c r="E81" s="75"/>
      <c r="F81" s="75"/>
    </row>
    <row r="82" spans="2:6" ht="12" customHeight="1" x14ac:dyDescent="0.25">
      <c r="B82" s="77"/>
      <c r="C82" s="78" t="s">
        <v>101</v>
      </c>
      <c r="D82" s="79"/>
      <c r="E82" s="80"/>
      <c r="F82" s="70"/>
    </row>
    <row r="83" spans="2:6" ht="12" customHeight="1" x14ac:dyDescent="0.25">
      <c r="B83" s="81" t="s">
        <v>102</v>
      </c>
      <c r="C83" s="82">
        <v>4000</v>
      </c>
      <c r="D83" s="82">
        <f>G7</f>
        <v>6000</v>
      </c>
      <c r="E83" s="83">
        <v>8000</v>
      </c>
      <c r="F83" s="84"/>
    </row>
    <row r="84" spans="2:6" ht="12" customHeight="1" thickBot="1" x14ac:dyDescent="0.3">
      <c r="B84" s="85" t="s">
        <v>103</v>
      </c>
      <c r="C84" s="86">
        <f>+C79/C83</f>
        <v>345.88207499999999</v>
      </c>
      <c r="D84" s="86">
        <f>+C79/D83</f>
        <v>230.58805000000001</v>
      </c>
      <c r="E84" s="86">
        <f>+C79/E83</f>
        <v>172.94103749999999</v>
      </c>
      <c r="F84" s="84"/>
    </row>
    <row r="85" spans="2:6" ht="12" customHeight="1" x14ac:dyDescent="0.15">
      <c r="B85" s="87" t="s">
        <v>104</v>
      </c>
      <c r="C85" s="88"/>
      <c r="D85" s="88"/>
      <c r="E85" s="88"/>
      <c r="F85" s="61"/>
    </row>
  </sheetData>
  <mergeCells count="14">
    <mergeCell ref="B61:F61"/>
    <mergeCell ref="E8:F8"/>
    <mergeCell ref="E10:F10"/>
    <mergeCell ref="E12:F12"/>
    <mergeCell ref="E11:F11"/>
    <mergeCell ref="E7:F7"/>
    <mergeCell ref="E9:F9"/>
    <mergeCell ref="B59:F59"/>
    <mergeCell ref="B60:F60"/>
    <mergeCell ref="B48:F48"/>
    <mergeCell ref="E13:F13"/>
    <mergeCell ref="B15:G15"/>
    <mergeCell ref="B57:F57"/>
    <mergeCell ref="B58:F58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14" scale="9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pcamino</dc:creator>
  <cp:lastModifiedBy>Diaz Molina Victor Leonardo</cp:lastModifiedBy>
  <cp:revision/>
  <cp:lastPrinted>2022-06-17T18:44:43Z</cp:lastPrinted>
  <dcterms:created xsi:type="dcterms:W3CDTF">2015-06-30T14:39:15Z</dcterms:created>
  <dcterms:modified xsi:type="dcterms:W3CDTF">2022-07-18T21:11:45Z</dcterms:modified>
</cp:coreProperties>
</file>