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icantén\"/>
    </mc:Choice>
  </mc:AlternateContent>
  <bookViews>
    <workbookView xWindow="-105" yWindow="-105" windowWidth="19425" windowHeight="10425"/>
  </bookViews>
  <sheets>
    <sheet name="Brócoli" sheetId="1" r:id="rId1"/>
  </sheets>
  <calcPr calcId="162913"/>
</workbook>
</file>

<file path=xl/calcChain.xml><?xml version="1.0" encoding="utf-8"?>
<calcChain xmlns="http://schemas.openxmlformats.org/spreadsheetml/2006/main">
  <c r="G48" i="1" l="1"/>
  <c r="G51" i="1"/>
  <c r="G53" i="1"/>
  <c r="G54" i="1"/>
  <c r="G56" i="1"/>
  <c r="G58" i="1"/>
  <c r="G59" i="1"/>
  <c r="G22" i="1" l="1"/>
  <c r="G23" i="1"/>
  <c r="G24" i="1"/>
  <c r="G25" i="1"/>
  <c r="G26" i="1"/>
  <c r="G27" i="1"/>
  <c r="G28" i="1"/>
  <c r="G21" i="1"/>
  <c r="G29" i="1" l="1"/>
  <c r="C84" i="1" s="1"/>
  <c r="G39" i="1"/>
  <c r="G40" i="1"/>
  <c r="G41" i="1"/>
  <c r="G42" i="1"/>
  <c r="G43" i="1"/>
  <c r="G38" i="1"/>
  <c r="G50" i="1"/>
  <c r="G60" i="1" s="1"/>
  <c r="C87" i="1" s="1"/>
  <c r="G44" i="1" l="1"/>
  <c r="C86" i="1" s="1"/>
  <c r="G12" i="1" l="1"/>
  <c r="G70" i="1" s="1"/>
  <c r="G67" i="1" l="1"/>
  <c r="G68" i="1" s="1"/>
  <c r="C89" i="1" s="1"/>
  <c r="G69" i="1" l="1"/>
  <c r="E95" i="1" l="1"/>
  <c r="G71" i="1"/>
  <c r="C95" i="1"/>
  <c r="C90" i="1"/>
  <c r="D87" i="1" l="1"/>
  <c r="D95" i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<sst xmlns="http://schemas.openxmlformats.org/spreadsheetml/2006/main" count="166" uniqueCount="110">
  <si>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</si>
  <si>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</si>
  <si>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</si>
  <si>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</si>
  <si>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</si>
  <si>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</si>
  <si>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</si>
  <si>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</si>
  <si>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</si>
  <si>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</si>
  <si>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</si>
  <si>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</si>
  <si>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</si>
  <si>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</si>
  <si>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</si>
  <si>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</si>
  <si>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</si>
  <si>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</si>
  <si>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</si>
  <si>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</si>
  <si>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</si>
  <si>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</si>
  <si>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</si>
  <si>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</si>
  <si>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</si>
  <si>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</si>
  <si>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</si>
  <si>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</si>
  <si>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</si>
  <si>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</si>
  <si>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</si>
  <si>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</si>
  <si>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</si>
  <si>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</si>
  <si>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</si>
  <si>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</si>
  <si>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</si>
  <si>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</si>
  <si>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</si>
  <si>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</si>
  <si>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</si>
  <si>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</si>
  <si>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</si>
  <si>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</si>
  <si>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</si>
  <si>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</si>
  <si>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</si>
  <si>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</si>
  <si>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</si>
  <si>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</si>
  <si>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</si>
  <si>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</si>
  <si>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</si>
  <si>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</si>
  <si>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</si>
  <si>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</si>
  <si>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INSECTICIDAS</t>
  </si>
  <si>
    <t>UREA</t>
  </si>
  <si>
    <t>RENDIMIENTO (UNID/Há.)</t>
  </si>
  <si>
    <t>DEL MAULE</t>
  </si>
  <si>
    <t>PRECIO ESPERADO ($/UNID)</t>
  </si>
  <si>
    <t>ENERO</t>
  </si>
  <si>
    <t>ZERO</t>
  </si>
  <si>
    <t>FUNGUICIDAS</t>
  </si>
  <si>
    <t>DIC-ENERO</t>
  </si>
  <si>
    <t xml:space="preserve">BROCOLI </t>
  </si>
  <si>
    <t>LEGACY</t>
  </si>
  <si>
    <t>JUNIO-JULIO</t>
  </si>
  <si>
    <t>DIC-MARZO</t>
  </si>
  <si>
    <t>DICIEMBRE</t>
  </si>
  <si>
    <t>PRYMOR</t>
  </si>
  <si>
    <t>LT</t>
  </si>
  <si>
    <t>ENE-MAR</t>
  </si>
  <si>
    <t>POLYBEN</t>
  </si>
  <si>
    <t>TANGO</t>
  </si>
  <si>
    <t>HERBADOX 330 EC</t>
  </si>
  <si>
    <t>HERBICIDA</t>
  </si>
  <si>
    <t>FERTILIZANTES</t>
  </si>
  <si>
    <t>PALEO ACEQUIA</t>
  </si>
  <si>
    <t>RIEGO-PREPLANTACION</t>
  </si>
  <si>
    <t>TRANSPLANTE</t>
  </si>
  <si>
    <t>APLIC. FERTILIZANTE</t>
  </si>
  <si>
    <t>LIMPIA MANUAL</t>
  </si>
  <si>
    <t>APLIC. PESTICIDAS</t>
  </si>
  <si>
    <t>RIEGOS</t>
  </si>
  <si>
    <t>COSECHA</t>
  </si>
  <si>
    <t>ARADURA</t>
  </si>
  <si>
    <t>RASTRAJE</t>
  </si>
  <si>
    <t>MELGADURA</t>
  </si>
  <si>
    <t>TRAZADO ACEQUIA</t>
  </si>
  <si>
    <t>CULTIVADOR</t>
  </si>
  <si>
    <t>MEDIO</t>
  </si>
  <si>
    <t>MERCADO REG</t>
  </si>
  <si>
    <t>DIC-ENE</t>
  </si>
  <si>
    <t>DIC-MAYO</t>
  </si>
  <si>
    <t>HELADAS - SEQUIA - GOLPE CALOR</t>
  </si>
  <si>
    <t>ESCENARIOS COSTO UNITARIO  ($/un)</t>
  </si>
  <si>
    <t>Rendimiento (un/hà)</t>
  </si>
  <si>
    <t>Costo unitario ($/un) (*)</t>
  </si>
  <si>
    <t>N° Jornadas/HA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</si>
  <si>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</si>
  <si>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</si>
  <si>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</si>
  <si>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</si>
  <si>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</si>
  <si>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>PLANTAS</t>
  </si>
  <si>
    <t>MEZCLA N-P-K (17-21-18)</t>
  </si>
  <si>
    <t>JUNIO-2022</t>
  </si>
  <si>
    <t>LICANTEN</t>
  </si>
  <si>
    <t>LICANTEN-HUALAÑE-VICHUQUEN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</si>
</sst>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  <numFmt numFmtId="169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4" fontId="3" fillId="0" borderId="1" applyFont="0" applyFill="0" applyBorder="0" applyAlignment="0" applyProtection="0"/>
    <xf numFmtId="0" fontId="2" fillId="0" borderId="1"/>
    <xf numFmtId="164" fontId="2" fillId="0" borderId="1" applyFont="0" applyFill="0" applyBorder="0" applyAlignment="0" applyProtection="0"/>
    <xf numFmtId="0" fontId="1" fillId="0" borderId="1"/>
    <xf numFmtId="164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wrapText="1"/>
    </xf>
    <xf numFmtId="0" fontId="9" fillId="0" borderId="10" xfId="5" applyFont="1" applyBorder="1" applyAlignment="1">
      <alignment horizontal="left"/>
    </xf>
    <xf numFmtId="0" fontId="9" fillId="0" borderId="10" xfId="5" applyFont="1" applyFill="1" applyBorder="1" applyAlignment="1">
      <alignment horizontal="left"/>
    </xf>
    <xf numFmtId="0" fontId="9" fillId="0" borderId="10" xfId="5" applyFont="1" applyFill="1" applyBorder="1" applyAlignment="1">
      <alignment horizontal="center"/>
    </xf>
    <xf numFmtId="0" fontId="9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4" fillId="0" borderId="10" xfId="5" applyFont="1" applyFill="1" applyBorder="1" applyAlignment="1">
      <alignment horizontal="center" wrapText="1"/>
    </xf>
    <xf numFmtId="169" fontId="4" fillId="0" borderId="10" xfId="4" applyNumberFormat="1" applyFont="1" applyFill="1" applyBorder="1" applyAlignment="1">
      <alignment horizontal="center" wrapText="1"/>
    </xf>
    <xf numFmtId="0" fontId="9" fillId="0" borderId="10" xfId="5" applyFont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41" fontId="6" fillId="2" borderId="10" xfId="7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1" fontId="4" fillId="2" borderId="10" xfId="7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/>
    </xf>
    <xf numFmtId="0" fontId="4" fillId="0" borderId="10" xfId="5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6" fillId="2" borderId="1" xfId="0" applyFont="1" applyFill="1" applyBorder="1" applyAlignment="1"/>
    <xf numFmtId="49" fontId="16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6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168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7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3" fontId="5" fillId="2" borderId="10" xfId="0" applyNumberFormat="1" applyFont="1" applyFill="1" applyBorder="1" applyAlignment="1"/>
    <xf numFmtId="0" fontId="11" fillId="2" borderId="1" xfId="0" applyFont="1" applyFill="1" applyBorder="1" applyAlignment="1"/>
    <xf numFmtId="3" fontId="11" fillId="2" borderId="1" xfId="0" applyNumberFormat="1" applyFont="1" applyFill="1" applyBorder="1" applyAlignme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166" fontId="13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9" fontId="14" fillId="2" borderId="2" xfId="0" applyNumberFormat="1" applyFont="1" applyFill="1" applyBorder="1" applyAlignment="1">
      <alignment vertical="center"/>
    </xf>
    <xf numFmtId="0" fontId="16" fillId="2" borderId="3" xfId="0" applyFont="1" applyFill="1" applyBorder="1" applyAlignment="1"/>
    <xf numFmtId="0" fontId="16" fillId="2" borderId="4" xfId="0" applyFont="1" applyFill="1" applyBorder="1" applyAlignment="1"/>
    <xf numFmtId="49" fontId="16" fillId="2" borderId="5" xfId="0" applyNumberFormat="1" applyFont="1" applyFill="1" applyBorder="1" applyAlignment="1">
      <alignment vertical="center"/>
    </xf>
    <xf numFmtId="0" fontId="16" fillId="2" borderId="6" xfId="0" applyFont="1" applyFill="1" applyBorder="1" applyAlignment="1"/>
    <xf numFmtId="49" fontId="16" fillId="2" borderId="7" xfId="0" applyNumberFormat="1" applyFont="1" applyFill="1" applyBorder="1" applyAlignment="1">
      <alignment vertical="center"/>
    </xf>
    <xf numFmtId="0" fontId="16" fillId="2" borderId="8" xfId="0" applyFont="1" applyFill="1" applyBorder="1" applyAlignment="1"/>
    <xf numFmtId="0" fontId="16" fillId="2" borderId="9" xfId="0" applyFont="1" applyFill="1" applyBorder="1" applyAlignment="1"/>
    <xf numFmtId="0" fontId="16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6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9" fontId="16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167" fontId="14" fillId="2" borderId="10" xfId="0" applyNumberFormat="1" applyFont="1" applyFill="1" applyBorder="1" applyAlignment="1">
      <alignment vertical="center"/>
    </xf>
    <xf numFmtId="167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7" fillId="8" borderId="10" xfId="0" applyNumberFormat="1" applyFont="1" applyFill="1" applyBorder="1" applyAlignment="1">
      <alignment vertical="center"/>
    </xf>
    <xf numFmtId="41" fontId="14" fillId="7" borderId="10" xfId="7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6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6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6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6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/>
    </xf>
    <xf numFmtId="3" fontId="11" fillId="2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horizontal="center" wrapText="1"/>
    </xf>
    <xf numFmtId="165" fontId="1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2" borderId="10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vertical="center"/>
    </xf>
    <xf numFmtId="41" fontId="9" fillId="0" borderId="10" xfId="7" applyFont="1" applyFill="1" applyBorder="1" applyAlignment="1">
      <alignment horizontal="center"/>
    </xf>
    <xf numFmtId="49" fontId="17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1038225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190500"/>
          <a:ext cx="59531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zoomScale="91" zoomScaleNormal="91" workbookViewId="0">
      <selection activeCell="C13" sqref="C13:C14"/>
    </sheetView>
  </sheetViews>
  <sheetFormatPr baseColWidth="10" defaultColWidth="10.85546875" defaultRowHeight="11.25" customHeight="1"/>
  <cols>
    <col min="1" max="1" width="9.28515625" style="2" customWidth="1"/>
    <col min="2" max="2" width="20.7109375" style="2" customWidth="1"/>
    <col min="3" max="3" width="15.42578125" style="2" customWidth="1"/>
    <col min="4" max="4" width="10.28515625" style="2" customWidth="1"/>
    <col min="5" max="5" width="14.42578125" style="2" customWidth="1"/>
    <col min="6" max="6" width="12.85546875" style="2" customWidth="1"/>
    <col min="7" max="7" width="16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44" t="s">
        <v>0</v>
      </c>
      <c r="C9" s="45" t="s">
        <v>65</v>
      </c>
      <c r="D9" s="25"/>
      <c r="E9" s="107" t="s">
        <v>58</v>
      </c>
      <c r="F9" s="108"/>
      <c r="G9" s="46">
        <v>30000</v>
      </c>
    </row>
    <row r="10" spans="1:7" ht="15" customHeight="1">
      <c r="A10" s="3"/>
      <c r="B10" s="12" t="s">
        <v>1</v>
      </c>
      <c r="C10" s="13" t="s">
        <v>66</v>
      </c>
      <c r="D10" s="26"/>
      <c r="E10" s="105" t="s">
        <v>2</v>
      </c>
      <c r="F10" s="106"/>
      <c r="G10" s="14" t="s">
        <v>67</v>
      </c>
    </row>
    <row r="11" spans="1:7" ht="15" customHeight="1">
      <c r="A11" s="3"/>
      <c r="B11" s="12" t="s">
        <v>3</v>
      </c>
      <c r="C11" s="14" t="s">
        <v>91</v>
      </c>
      <c r="D11" s="26"/>
      <c r="E11" s="105" t="s">
        <v>60</v>
      </c>
      <c r="F11" s="106"/>
      <c r="G11" s="41">
        <v>300</v>
      </c>
    </row>
    <row r="12" spans="1:7" ht="15" customHeight="1">
      <c r="A12" s="3"/>
      <c r="B12" s="12" t="s">
        <v>4</v>
      </c>
      <c r="C12" s="15" t="s">
        <v>59</v>
      </c>
      <c r="D12" s="26"/>
      <c r="E12" s="42" t="s">
        <v>5</v>
      </c>
      <c r="F12" s="43"/>
      <c r="G12" s="5">
        <f>(G9*G11)</f>
        <v>9000000</v>
      </c>
    </row>
    <row r="13" spans="1:7" ht="15" customHeight="1">
      <c r="A13" s="3"/>
      <c r="B13" s="12" t="s">
        <v>6</v>
      </c>
      <c r="C13" s="113" t="s">
        <v>108</v>
      </c>
      <c r="D13" s="26"/>
      <c r="E13" s="105" t="s">
        <v>7</v>
      </c>
      <c r="F13" s="106"/>
      <c r="G13" s="14" t="s">
        <v>92</v>
      </c>
    </row>
    <row r="14" spans="1:7" ht="12.75" customHeight="1">
      <c r="A14" s="3"/>
      <c r="B14" s="12" t="s">
        <v>8</v>
      </c>
      <c r="C14" s="113" t="s">
        <v>109</v>
      </c>
      <c r="D14" s="26"/>
      <c r="E14" s="105" t="s">
        <v>9</v>
      </c>
      <c r="F14" s="106"/>
      <c r="G14" s="14" t="s">
        <v>67</v>
      </c>
    </row>
    <row r="15" spans="1:7" ht="24.75" customHeight="1">
      <c r="A15" s="3"/>
      <c r="B15" s="12" t="s">
        <v>10</v>
      </c>
      <c r="C15" s="14" t="s">
        <v>107</v>
      </c>
      <c r="D15" s="26"/>
      <c r="E15" s="109" t="s">
        <v>11</v>
      </c>
      <c r="F15" s="110"/>
      <c r="G15" s="15" t="s">
        <v>95</v>
      </c>
    </row>
    <row r="16" spans="1:7" ht="12" customHeight="1">
      <c r="A16" s="3"/>
      <c r="B16" s="38"/>
      <c r="C16" s="39"/>
      <c r="D16" s="26"/>
      <c r="E16" s="26"/>
      <c r="F16" s="26"/>
      <c r="G16" s="40"/>
    </row>
    <row r="17" spans="1:8" ht="12" customHeight="1">
      <c r="A17" s="3"/>
      <c r="B17" s="111" t="s">
        <v>12</v>
      </c>
      <c r="C17" s="112"/>
      <c r="D17" s="112"/>
      <c r="E17" s="112"/>
      <c r="F17" s="112"/>
      <c r="G17" s="112"/>
    </row>
    <row r="18" spans="1:8" ht="12" customHeight="1">
      <c r="A18" s="3"/>
      <c r="B18" s="25"/>
      <c r="C18" s="27"/>
      <c r="D18" s="27"/>
      <c r="E18" s="27"/>
      <c r="F18" s="25"/>
      <c r="G18" s="25"/>
    </row>
    <row r="19" spans="1:8" ht="12" customHeight="1">
      <c r="A19" s="3"/>
      <c r="B19" s="87" t="s">
        <v>13</v>
      </c>
      <c r="C19" s="28"/>
      <c r="D19" s="28"/>
      <c r="E19" s="28"/>
      <c r="F19" s="28"/>
      <c r="G19" s="28"/>
    </row>
    <row r="20" spans="1:8" ht="24" customHeight="1">
      <c r="A20" s="3"/>
      <c r="B20" s="90" t="s">
        <v>14</v>
      </c>
      <c r="C20" s="90" t="s">
        <v>15</v>
      </c>
      <c r="D20" s="90" t="s">
        <v>99</v>
      </c>
      <c r="E20" s="90" t="s">
        <v>17</v>
      </c>
      <c r="F20" s="90" t="s">
        <v>18</v>
      </c>
      <c r="G20" s="90" t="s">
        <v>19</v>
      </c>
    </row>
    <row r="21" spans="1:8" ht="12.75" customHeight="1">
      <c r="A21" s="3"/>
      <c r="B21" s="6" t="s">
        <v>78</v>
      </c>
      <c r="C21" s="16" t="s">
        <v>20</v>
      </c>
      <c r="D21" s="16">
        <v>1</v>
      </c>
      <c r="E21" s="16" t="s">
        <v>64</v>
      </c>
      <c r="F21" s="17">
        <v>30000</v>
      </c>
      <c r="G21" s="17">
        <f>D21*F21</f>
        <v>30000</v>
      </c>
      <c r="H21" s="4"/>
    </row>
    <row r="22" spans="1:8" ht="12.75" customHeight="1">
      <c r="A22" s="3"/>
      <c r="B22" s="6" t="s">
        <v>79</v>
      </c>
      <c r="C22" s="16" t="s">
        <v>20</v>
      </c>
      <c r="D22" s="16">
        <v>2</v>
      </c>
      <c r="E22" s="16" t="s">
        <v>64</v>
      </c>
      <c r="F22" s="17">
        <v>30000</v>
      </c>
      <c r="G22" s="17">
        <f t="shared" ref="G22:G28" si="0">D22*F22</f>
        <v>60000</v>
      </c>
    </row>
    <row r="23" spans="1:8" ht="15">
      <c r="A23" s="3"/>
      <c r="B23" s="6" t="s">
        <v>80</v>
      </c>
      <c r="C23" s="16" t="s">
        <v>20</v>
      </c>
      <c r="D23" s="16">
        <v>10</v>
      </c>
      <c r="E23" s="16" t="s">
        <v>64</v>
      </c>
      <c r="F23" s="17">
        <v>30000</v>
      </c>
      <c r="G23" s="17">
        <f t="shared" si="0"/>
        <v>300000</v>
      </c>
      <c r="H23" s="4"/>
    </row>
    <row r="24" spans="1:8" ht="12.75" customHeight="1">
      <c r="A24" s="3"/>
      <c r="B24" s="7" t="s">
        <v>81</v>
      </c>
      <c r="C24" s="16" t="s">
        <v>20</v>
      </c>
      <c r="D24" s="18">
        <v>1</v>
      </c>
      <c r="E24" s="16" t="s">
        <v>68</v>
      </c>
      <c r="F24" s="17">
        <v>30000</v>
      </c>
      <c r="G24" s="17">
        <f t="shared" si="0"/>
        <v>30000</v>
      </c>
      <c r="H24" s="4"/>
    </row>
    <row r="25" spans="1:8" ht="12.75" customHeight="1">
      <c r="A25" s="3"/>
      <c r="B25" s="7" t="s">
        <v>82</v>
      </c>
      <c r="C25" s="16" t="s">
        <v>20</v>
      </c>
      <c r="D25" s="18">
        <v>5</v>
      </c>
      <c r="E25" s="16" t="s">
        <v>68</v>
      </c>
      <c r="F25" s="17">
        <v>30000</v>
      </c>
      <c r="G25" s="17">
        <f t="shared" si="0"/>
        <v>150000</v>
      </c>
      <c r="H25" s="4"/>
    </row>
    <row r="26" spans="1:8" ht="12.75" customHeight="1">
      <c r="A26" s="3"/>
      <c r="B26" s="7" t="s">
        <v>83</v>
      </c>
      <c r="C26" s="16" t="s">
        <v>20</v>
      </c>
      <c r="D26" s="18">
        <v>3</v>
      </c>
      <c r="E26" s="16" t="s">
        <v>68</v>
      </c>
      <c r="F26" s="17">
        <v>30000</v>
      </c>
      <c r="G26" s="17">
        <f t="shared" si="0"/>
        <v>90000</v>
      </c>
      <c r="H26" s="4"/>
    </row>
    <row r="27" spans="1:8" ht="12.75" customHeight="1">
      <c r="A27" s="3"/>
      <c r="B27" s="7" t="s">
        <v>84</v>
      </c>
      <c r="C27" s="16" t="s">
        <v>20</v>
      </c>
      <c r="D27" s="18">
        <v>7</v>
      </c>
      <c r="E27" s="16" t="s">
        <v>68</v>
      </c>
      <c r="F27" s="17">
        <v>30000</v>
      </c>
      <c r="G27" s="17">
        <f t="shared" si="0"/>
        <v>210000</v>
      </c>
      <c r="H27" s="4"/>
    </row>
    <row r="28" spans="1:8" ht="12.75" customHeight="1">
      <c r="A28" s="3"/>
      <c r="B28" s="7" t="s">
        <v>85</v>
      </c>
      <c r="C28" s="16" t="s">
        <v>20</v>
      </c>
      <c r="D28" s="18">
        <v>30</v>
      </c>
      <c r="E28" s="18" t="s">
        <v>67</v>
      </c>
      <c r="F28" s="17">
        <v>30000</v>
      </c>
      <c r="G28" s="17">
        <f t="shared" si="0"/>
        <v>900000</v>
      </c>
      <c r="H28" s="4"/>
    </row>
    <row r="29" spans="1:8" ht="12.75" customHeight="1">
      <c r="A29" s="3"/>
      <c r="B29" s="89" t="s">
        <v>21</v>
      </c>
      <c r="C29" s="95"/>
      <c r="D29" s="95"/>
      <c r="E29" s="95"/>
      <c r="F29" s="96"/>
      <c r="G29" s="97">
        <f>SUM(G21:G28)</f>
        <v>1770000</v>
      </c>
    </row>
    <row r="30" spans="1:8" ht="12" customHeight="1">
      <c r="A30" s="3"/>
      <c r="B30" s="47"/>
      <c r="C30" s="47"/>
      <c r="D30" s="47"/>
      <c r="E30" s="47"/>
      <c r="F30" s="48"/>
      <c r="G30" s="48"/>
    </row>
    <row r="31" spans="1:8" ht="12" customHeight="1">
      <c r="A31" s="3"/>
      <c r="B31" s="87" t="s">
        <v>22</v>
      </c>
      <c r="C31" s="49"/>
      <c r="D31" s="49"/>
      <c r="E31" s="49"/>
      <c r="F31" s="50"/>
      <c r="G31" s="50"/>
    </row>
    <row r="32" spans="1:8" ht="24" customHeight="1">
      <c r="A32" s="3"/>
      <c r="B32" s="88" t="s">
        <v>14</v>
      </c>
      <c r="C32" s="90" t="s">
        <v>15</v>
      </c>
      <c r="D32" s="90" t="s">
        <v>16</v>
      </c>
      <c r="E32" s="88" t="s">
        <v>17</v>
      </c>
      <c r="F32" s="90" t="s">
        <v>18</v>
      </c>
      <c r="G32" s="88" t="s">
        <v>19</v>
      </c>
    </row>
    <row r="33" spans="1:11" ht="12" customHeight="1">
      <c r="A33" s="3"/>
      <c r="B33" s="101" t="s">
        <v>103</v>
      </c>
      <c r="C33" s="99"/>
      <c r="D33" s="99"/>
      <c r="E33" s="99"/>
      <c r="F33" s="98"/>
      <c r="G33" s="98"/>
    </row>
    <row r="34" spans="1:11" ht="12" customHeight="1">
      <c r="A34" s="3"/>
      <c r="B34" s="89" t="s">
        <v>23</v>
      </c>
      <c r="C34" s="95"/>
      <c r="D34" s="95"/>
      <c r="E34" s="95"/>
      <c r="F34" s="96"/>
      <c r="G34" s="96"/>
    </row>
    <row r="35" spans="1:11" ht="12" customHeight="1">
      <c r="A35" s="3"/>
      <c r="B35" s="47"/>
      <c r="C35" s="47"/>
      <c r="D35" s="47"/>
      <c r="E35" s="47"/>
      <c r="F35" s="48"/>
      <c r="G35" s="48"/>
    </row>
    <row r="36" spans="1:11" ht="12" customHeight="1">
      <c r="A36" s="3"/>
      <c r="B36" s="87" t="s">
        <v>24</v>
      </c>
      <c r="C36" s="49"/>
      <c r="D36" s="49"/>
      <c r="E36" s="49"/>
      <c r="F36" s="50"/>
      <c r="G36" s="50"/>
    </row>
    <row r="37" spans="1:11" ht="24" customHeight="1">
      <c r="A37" s="3"/>
      <c r="B37" s="88" t="s">
        <v>14</v>
      </c>
      <c r="C37" s="88" t="s">
        <v>15</v>
      </c>
      <c r="D37" s="88" t="s">
        <v>16</v>
      </c>
      <c r="E37" s="88" t="s">
        <v>17</v>
      </c>
      <c r="F37" s="90" t="s">
        <v>18</v>
      </c>
      <c r="G37" s="88" t="s">
        <v>19</v>
      </c>
    </row>
    <row r="38" spans="1:11" ht="12.75" customHeight="1">
      <c r="A38" s="3"/>
      <c r="B38" s="8" t="s">
        <v>86</v>
      </c>
      <c r="C38" s="9" t="s">
        <v>100</v>
      </c>
      <c r="D38" s="10">
        <v>0.33</v>
      </c>
      <c r="E38" s="24" t="s">
        <v>93</v>
      </c>
      <c r="F38" s="5">
        <v>195000</v>
      </c>
      <c r="G38" s="5">
        <f>D38*F38</f>
        <v>64350</v>
      </c>
    </row>
    <row r="39" spans="1:11" ht="12.75" customHeight="1">
      <c r="A39" s="3"/>
      <c r="B39" s="8" t="s">
        <v>87</v>
      </c>
      <c r="C39" s="9" t="s">
        <v>100</v>
      </c>
      <c r="D39" s="10">
        <v>0.4</v>
      </c>
      <c r="E39" s="24" t="s">
        <v>93</v>
      </c>
      <c r="F39" s="5">
        <v>195000</v>
      </c>
      <c r="G39" s="5">
        <f t="shared" ref="G39:G43" si="1">D39*F39</f>
        <v>78000</v>
      </c>
    </row>
    <row r="40" spans="1:11" ht="12.75" customHeight="1">
      <c r="A40" s="3"/>
      <c r="B40" s="8" t="s">
        <v>81</v>
      </c>
      <c r="C40" s="9" t="s">
        <v>100</v>
      </c>
      <c r="D40" s="10">
        <v>0.1</v>
      </c>
      <c r="E40" s="24" t="s">
        <v>94</v>
      </c>
      <c r="F40" s="5">
        <v>195000</v>
      </c>
      <c r="G40" s="5">
        <f t="shared" si="1"/>
        <v>19500</v>
      </c>
    </row>
    <row r="41" spans="1:11" ht="12.75" customHeight="1">
      <c r="A41" s="3"/>
      <c r="B41" s="8" t="s">
        <v>88</v>
      </c>
      <c r="C41" s="9" t="s">
        <v>100</v>
      </c>
      <c r="D41" s="10">
        <v>0.1</v>
      </c>
      <c r="E41" s="24" t="s">
        <v>61</v>
      </c>
      <c r="F41" s="5">
        <v>195000</v>
      </c>
      <c r="G41" s="5">
        <f t="shared" si="1"/>
        <v>19500</v>
      </c>
    </row>
    <row r="42" spans="1:11" ht="12.75" customHeight="1">
      <c r="A42" s="3"/>
      <c r="B42" s="8" t="s">
        <v>89</v>
      </c>
      <c r="C42" s="9" t="s">
        <v>100</v>
      </c>
      <c r="D42" s="10">
        <v>0.1</v>
      </c>
      <c r="E42" s="24" t="s">
        <v>61</v>
      </c>
      <c r="F42" s="5">
        <v>195000</v>
      </c>
      <c r="G42" s="5">
        <f t="shared" si="1"/>
        <v>19500</v>
      </c>
    </row>
    <row r="43" spans="1:11" ht="12.75" customHeight="1">
      <c r="A43" s="3"/>
      <c r="B43" s="8" t="s">
        <v>90</v>
      </c>
      <c r="C43" s="9" t="s">
        <v>100</v>
      </c>
      <c r="D43" s="10">
        <v>0.2</v>
      </c>
      <c r="E43" s="9" t="s">
        <v>68</v>
      </c>
      <c r="F43" s="5">
        <v>195000</v>
      </c>
      <c r="G43" s="5">
        <f t="shared" si="1"/>
        <v>39000</v>
      </c>
    </row>
    <row r="44" spans="1:11" ht="12.75" customHeight="1">
      <c r="A44" s="3"/>
      <c r="B44" s="89" t="s">
        <v>25</v>
      </c>
      <c r="C44" s="95"/>
      <c r="D44" s="95"/>
      <c r="E44" s="95"/>
      <c r="F44" s="96"/>
      <c r="G44" s="97">
        <f>SUM(G38:G43)</f>
        <v>239850</v>
      </c>
    </row>
    <row r="45" spans="1:11" ht="12" customHeight="1">
      <c r="A45" s="3"/>
      <c r="B45" s="47"/>
      <c r="C45" s="47"/>
      <c r="D45" s="47"/>
      <c r="E45" s="47"/>
      <c r="F45" s="48"/>
      <c r="G45" s="48"/>
    </row>
    <row r="46" spans="1:11" ht="12" customHeight="1">
      <c r="A46" s="3"/>
      <c r="B46" s="87" t="s">
        <v>26</v>
      </c>
      <c r="C46" s="49"/>
      <c r="D46" s="49"/>
      <c r="E46" s="49"/>
      <c r="F46" s="50"/>
      <c r="G46" s="50"/>
    </row>
    <row r="47" spans="1:11" ht="24" customHeight="1">
      <c r="A47" s="3"/>
      <c r="B47" s="90" t="s">
        <v>27</v>
      </c>
      <c r="C47" s="90" t="s">
        <v>28</v>
      </c>
      <c r="D47" s="90" t="s">
        <v>29</v>
      </c>
      <c r="E47" s="90" t="s">
        <v>17</v>
      </c>
      <c r="F47" s="90" t="s">
        <v>18</v>
      </c>
      <c r="G47" s="90" t="s">
        <v>19</v>
      </c>
      <c r="K47" s="2"/>
    </row>
    <row r="48" spans="1:11" ht="12.75" customHeight="1">
      <c r="A48" s="3"/>
      <c r="B48" s="11" t="s">
        <v>105</v>
      </c>
      <c r="C48" s="9" t="s">
        <v>104</v>
      </c>
      <c r="D48" s="102">
        <v>31000</v>
      </c>
      <c r="E48" s="9" t="s">
        <v>69</v>
      </c>
      <c r="F48" s="21">
        <v>50</v>
      </c>
      <c r="G48" s="22">
        <f>D48*F48</f>
        <v>1550000</v>
      </c>
      <c r="K48" s="2"/>
    </row>
    <row r="49" spans="1:11" ht="12.75" customHeight="1">
      <c r="A49" s="3"/>
      <c r="B49" s="11" t="s">
        <v>77</v>
      </c>
      <c r="C49" s="9"/>
      <c r="D49" s="9"/>
      <c r="E49" s="9"/>
      <c r="F49" s="19"/>
      <c r="G49" s="20"/>
      <c r="K49" s="2"/>
    </row>
    <row r="50" spans="1:11" ht="12.75" customHeight="1">
      <c r="A50" s="3"/>
      <c r="B50" s="8" t="s">
        <v>57</v>
      </c>
      <c r="C50" s="9" t="s">
        <v>55</v>
      </c>
      <c r="D50" s="9">
        <v>300</v>
      </c>
      <c r="E50" s="9" t="s">
        <v>72</v>
      </c>
      <c r="F50" s="21">
        <v>1390</v>
      </c>
      <c r="G50" s="22">
        <f>D50*F50</f>
        <v>417000</v>
      </c>
      <c r="K50" s="2"/>
    </row>
    <row r="51" spans="1:11" ht="12.75" customHeight="1">
      <c r="A51" s="3"/>
      <c r="B51" s="8" t="s">
        <v>106</v>
      </c>
      <c r="C51" s="9" t="s">
        <v>55</v>
      </c>
      <c r="D51" s="9">
        <v>400</v>
      </c>
      <c r="E51" s="9" t="s">
        <v>93</v>
      </c>
      <c r="F51" s="21">
        <v>1570</v>
      </c>
      <c r="G51" s="22">
        <f t="shared" ref="G51:G59" si="2">D51*F51</f>
        <v>628000</v>
      </c>
      <c r="K51" s="2"/>
    </row>
    <row r="52" spans="1:11" ht="12.75" customHeight="1">
      <c r="A52" s="3"/>
      <c r="B52" s="11" t="s">
        <v>56</v>
      </c>
      <c r="C52" s="9"/>
      <c r="D52" s="9"/>
      <c r="E52" s="9"/>
      <c r="F52" s="19"/>
      <c r="G52" s="22"/>
      <c r="K52" s="2"/>
    </row>
    <row r="53" spans="1:11" ht="12.75" customHeight="1">
      <c r="A53" s="3"/>
      <c r="B53" s="8" t="s">
        <v>70</v>
      </c>
      <c r="C53" s="9" t="s">
        <v>55</v>
      </c>
      <c r="D53" s="9">
        <v>1</v>
      </c>
      <c r="E53" s="9" t="s">
        <v>61</v>
      </c>
      <c r="F53" s="23">
        <v>80000</v>
      </c>
      <c r="G53" s="22">
        <f t="shared" si="2"/>
        <v>80000</v>
      </c>
    </row>
    <row r="54" spans="1:11" ht="12.75" customHeight="1">
      <c r="A54" s="3"/>
      <c r="B54" s="8" t="s">
        <v>62</v>
      </c>
      <c r="C54" s="9" t="s">
        <v>71</v>
      </c>
      <c r="D54" s="9">
        <v>1.5</v>
      </c>
      <c r="E54" s="9" t="s">
        <v>72</v>
      </c>
      <c r="F54" s="23">
        <v>39000</v>
      </c>
      <c r="G54" s="22">
        <f t="shared" si="2"/>
        <v>58500</v>
      </c>
    </row>
    <row r="55" spans="1:11" ht="12.75" customHeight="1">
      <c r="A55" s="3"/>
      <c r="B55" s="11" t="s">
        <v>63</v>
      </c>
      <c r="C55" s="9"/>
      <c r="D55" s="9"/>
      <c r="E55" s="9"/>
      <c r="F55" s="23"/>
      <c r="G55" s="22"/>
    </row>
    <row r="56" spans="1:11" ht="12.75" customHeight="1">
      <c r="A56" s="3"/>
      <c r="B56" s="8" t="s">
        <v>73</v>
      </c>
      <c r="C56" s="9" t="s">
        <v>55</v>
      </c>
      <c r="D56" s="9">
        <v>3</v>
      </c>
      <c r="E56" s="9" t="s">
        <v>72</v>
      </c>
      <c r="F56" s="23">
        <v>17000</v>
      </c>
      <c r="G56" s="22">
        <f t="shared" si="2"/>
        <v>51000</v>
      </c>
    </row>
    <row r="57" spans="1:11" ht="12.75" customHeight="1">
      <c r="A57" s="3"/>
      <c r="B57" s="11" t="s">
        <v>76</v>
      </c>
      <c r="C57" s="9"/>
      <c r="D57" s="9"/>
      <c r="E57" s="9"/>
      <c r="F57" s="23"/>
      <c r="G57" s="22"/>
    </row>
    <row r="58" spans="1:11" ht="12.75" customHeight="1">
      <c r="A58" s="3"/>
      <c r="B58" s="8" t="s">
        <v>74</v>
      </c>
      <c r="C58" s="9" t="s">
        <v>71</v>
      </c>
      <c r="D58" s="9">
        <v>1</v>
      </c>
      <c r="E58" s="9" t="s">
        <v>61</v>
      </c>
      <c r="F58" s="23">
        <v>16000</v>
      </c>
      <c r="G58" s="22">
        <f t="shared" si="2"/>
        <v>16000</v>
      </c>
    </row>
    <row r="59" spans="1:11" ht="12.75" customHeight="1">
      <c r="A59" s="3"/>
      <c r="B59" s="8" t="s">
        <v>75</v>
      </c>
      <c r="C59" s="9" t="s">
        <v>71</v>
      </c>
      <c r="D59" s="9">
        <v>4</v>
      </c>
      <c r="E59" s="9" t="s">
        <v>61</v>
      </c>
      <c r="F59" s="23">
        <v>17000</v>
      </c>
      <c r="G59" s="22">
        <f t="shared" si="2"/>
        <v>68000</v>
      </c>
    </row>
    <row r="60" spans="1:11" ht="13.5" customHeight="1">
      <c r="A60" s="3"/>
      <c r="B60" s="89" t="s">
        <v>30</v>
      </c>
      <c r="C60" s="95"/>
      <c r="D60" s="95"/>
      <c r="E60" s="95"/>
      <c r="F60" s="96"/>
      <c r="G60" s="97">
        <f>SUM(G48:G59)</f>
        <v>2868500</v>
      </c>
    </row>
    <row r="61" spans="1:11" ht="12" customHeight="1">
      <c r="A61" s="3"/>
      <c r="B61" s="47"/>
      <c r="C61" s="47"/>
      <c r="D61" s="47"/>
      <c r="E61" s="51"/>
      <c r="F61" s="48"/>
      <c r="G61" s="48"/>
    </row>
    <row r="62" spans="1:11" ht="12" customHeight="1">
      <c r="A62" s="3"/>
      <c r="B62" s="87" t="s">
        <v>31</v>
      </c>
      <c r="C62" s="49"/>
      <c r="D62" s="49"/>
      <c r="E62" s="49"/>
      <c r="F62" s="50"/>
      <c r="G62" s="50"/>
    </row>
    <row r="63" spans="1:11" ht="24" customHeight="1">
      <c r="A63" s="3"/>
      <c r="B63" s="88" t="s">
        <v>32</v>
      </c>
      <c r="C63" s="90" t="s">
        <v>28</v>
      </c>
      <c r="D63" s="90" t="s">
        <v>29</v>
      </c>
      <c r="E63" s="88" t="s">
        <v>17</v>
      </c>
      <c r="F63" s="90" t="s">
        <v>18</v>
      </c>
      <c r="G63" s="88" t="s">
        <v>19</v>
      </c>
    </row>
    <row r="64" spans="1:11" ht="12.75" customHeight="1">
      <c r="A64" s="3"/>
      <c r="B64" s="100" t="s">
        <v>103</v>
      </c>
      <c r="C64" s="91"/>
      <c r="D64" s="92"/>
      <c r="E64" s="93"/>
      <c r="F64" s="94"/>
      <c r="G64" s="92"/>
    </row>
    <row r="65" spans="1:7" ht="13.5" customHeight="1">
      <c r="A65" s="3"/>
      <c r="B65" s="89" t="s">
        <v>33</v>
      </c>
      <c r="C65" s="95"/>
      <c r="D65" s="95"/>
      <c r="E65" s="95"/>
      <c r="F65" s="96"/>
      <c r="G65" s="97"/>
    </row>
    <row r="66" spans="1:7" ht="12" customHeight="1">
      <c r="A66" s="3"/>
      <c r="B66" s="47"/>
      <c r="C66" s="47"/>
      <c r="D66" s="47"/>
      <c r="E66" s="47"/>
      <c r="F66" s="48"/>
      <c r="G66" s="48"/>
    </row>
    <row r="67" spans="1:7" ht="12" customHeight="1">
      <c r="A67" s="3"/>
      <c r="B67" s="77" t="s">
        <v>34</v>
      </c>
      <c r="C67" s="78"/>
      <c r="D67" s="78"/>
      <c r="E67" s="78"/>
      <c r="F67" s="78"/>
      <c r="G67" s="79">
        <f>G29+G44+G60+G65</f>
        <v>4878350</v>
      </c>
    </row>
    <row r="68" spans="1:7" ht="12" customHeight="1">
      <c r="A68" s="3"/>
      <c r="B68" s="80" t="s">
        <v>35</v>
      </c>
      <c r="C68" s="30"/>
      <c r="D68" s="30"/>
      <c r="E68" s="30"/>
      <c r="F68" s="30"/>
      <c r="G68" s="81">
        <f>G67*0.05</f>
        <v>243917.5</v>
      </c>
    </row>
    <row r="69" spans="1:7" ht="12" customHeight="1">
      <c r="A69" s="3"/>
      <c r="B69" s="82" t="s">
        <v>36</v>
      </c>
      <c r="C69" s="29"/>
      <c r="D69" s="29"/>
      <c r="E69" s="29"/>
      <c r="F69" s="29"/>
      <c r="G69" s="83">
        <f>G68+G67</f>
        <v>5122267.5</v>
      </c>
    </row>
    <row r="70" spans="1:7" ht="12" customHeight="1">
      <c r="A70" s="3"/>
      <c r="B70" s="80" t="s">
        <v>37</v>
      </c>
      <c r="C70" s="30"/>
      <c r="D70" s="30"/>
      <c r="E70" s="30"/>
      <c r="F70" s="30"/>
      <c r="G70" s="81">
        <f>G12</f>
        <v>9000000</v>
      </c>
    </row>
    <row r="71" spans="1:7" ht="12" customHeight="1">
      <c r="A71" s="3"/>
      <c r="B71" s="84" t="s">
        <v>38</v>
      </c>
      <c r="C71" s="85"/>
      <c r="D71" s="85"/>
      <c r="E71" s="85"/>
      <c r="F71" s="85"/>
      <c r="G71" s="86">
        <f>G70-G69</f>
        <v>3877732.5</v>
      </c>
    </row>
    <row r="72" spans="1:7" ht="12" customHeight="1">
      <c r="A72" s="3"/>
      <c r="B72" s="33" t="s">
        <v>102</v>
      </c>
      <c r="C72" s="31"/>
      <c r="D72" s="31"/>
      <c r="E72" s="31"/>
      <c r="F72" s="31"/>
      <c r="G72" s="52"/>
    </row>
    <row r="73" spans="1:7" ht="12.75" customHeight="1" thickBot="1">
      <c r="A73" s="3"/>
      <c r="B73" s="34"/>
      <c r="C73" s="31"/>
      <c r="D73" s="31"/>
      <c r="E73" s="31"/>
      <c r="F73" s="31"/>
      <c r="G73" s="52"/>
    </row>
    <row r="74" spans="1:7" ht="12" customHeight="1">
      <c r="A74" s="3"/>
      <c r="B74" s="55" t="s">
        <v>101</v>
      </c>
      <c r="C74" s="56"/>
      <c r="D74" s="56"/>
      <c r="E74" s="56"/>
      <c r="F74" s="57"/>
      <c r="G74" s="52"/>
    </row>
    <row r="75" spans="1:7" ht="12" customHeight="1">
      <c r="A75" s="3"/>
      <c r="B75" s="58" t="s">
        <v>39</v>
      </c>
      <c r="C75" s="32"/>
      <c r="D75" s="32"/>
      <c r="E75" s="32"/>
      <c r="F75" s="59"/>
      <c r="G75" s="52"/>
    </row>
    <row r="76" spans="1:7" ht="12" customHeight="1">
      <c r="A76" s="3"/>
      <c r="B76" s="58" t="s">
        <v>40</v>
      </c>
      <c r="C76" s="32"/>
      <c r="D76" s="32"/>
      <c r="E76" s="32"/>
      <c r="F76" s="59"/>
      <c r="G76" s="52"/>
    </row>
    <row r="77" spans="1:7" ht="12" customHeight="1">
      <c r="A77" s="3"/>
      <c r="B77" s="58" t="s">
        <v>41</v>
      </c>
      <c r="C77" s="32"/>
      <c r="D77" s="32"/>
      <c r="E77" s="32"/>
      <c r="F77" s="59"/>
      <c r="G77" s="52"/>
    </row>
    <row r="78" spans="1:7" ht="12" customHeight="1">
      <c r="A78" s="3"/>
      <c r="B78" s="58" t="s">
        <v>42</v>
      </c>
      <c r="C78" s="32"/>
      <c r="D78" s="32"/>
      <c r="E78" s="32"/>
      <c r="F78" s="59"/>
      <c r="G78" s="52"/>
    </row>
    <row r="79" spans="1:7" ht="12" customHeight="1">
      <c r="A79" s="3"/>
      <c r="B79" s="58" t="s">
        <v>43</v>
      </c>
      <c r="C79" s="32"/>
      <c r="D79" s="32"/>
      <c r="E79" s="32"/>
      <c r="F79" s="59"/>
      <c r="G79" s="52"/>
    </row>
    <row r="80" spans="1:7" ht="12.75" customHeight="1" thickBot="1">
      <c r="A80" s="3"/>
      <c r="B80" s="60" t="s">
        <v>44</v>
      </c>
      <c r="C80" s="61"/>
      <c r="D80" s="61"/>
      <c r="E80" s="61"/>
      <c r="F80" s="62"/>
      <c r="G80" s="52"/>
    </row>
    <row r="81" spans="1:7" ht="12.75" customHeight="1">
      <c r="A81" s="3"/>
      <c r="B81" s="34"/>
      <c r="C81" s="32"/>
      <c r="D81" s="32"/>
      <c r="E81" s="32"/>
      <c r="F81" s="32"/>
      <c r="G81" s="52"/>
    </row>
    <row r="82" spans="1:7" ht="15" customHeight="1">
      <c r="A82" s="3"/>
      <c r="B82" s="103" t="s">
        <v>45</v>
      </c>
      <c r="C82" s="104"/>
      <c r="D82" s="63"/>
      <c r="E82" s="35"/>
      <c r="F82" s="35"/>
      <c r="G82" s="52"/>
    </row>
    <row r="83" spans="1:7" ht="12" customHeight="1">
      <c r="A83" s="3"/>
      <c r="B83" s="64" t="s">
        <v>32</v>
      </c>
      <c r="C83" s="65" t="s">
        <v>46</v>
      </c>
      <c r="D83" s="66" t="s">
        <v>47</v>
      </c>
      <c r="E83" s="35"/>
      <c r="F83" s="35"/>
      <c r="G83" s="52"/>
    </row>
    <row r="84" spans="1:7" ht="12" customHeight="1">
      <c r="A84" s="3"/>
      <c r="B84" s="67" t="s">
        <v>48</v>
      </c>
      <c r="C84" s="68">
        <f>G29</f>
        <v>1770000</v>
      </c>
      <c r="D84" s="69">
        <f>(C84/C90)</f>
        <v>0.34555009085331839</v>
      </c>
      <c r="E84" s="35"/>
      <c r="F84" s="35"/>
      <c r="G84" s="52"/>
    </row>
    <row r="85" spans="1:7" ht="12" customHeight="1">
      <c r="A85" s="3"/>
      <c r="B85" s="67" t="s">
        <v>49</v>
      </c>
      <c r="C85" s="70">
        <v>0</v>
      </c>
      <c r="D85" s="69">
        <v>0</v>
      </c>
      <c r="E85" s="35"/>
      <c r="F85" s="35"/>
      <c r="G85" s="52"/>
    </row>
    <row r="86" spans="1:7" ht="12" customHeight="1">
      <c r="A86" s="3"/>
      <c r="B86" s="67" t="s">
        <v>50</v>
      </c>
      <c r="C86" s="68">
        <f>G44</f>
        <v>239850</v>
      </c>
      <c r="D86" s="69">
        <f>(C86/C90)</f>
        <v>4.6824965701225095E-2</v>
      </c>
      <c r="E86" s="35"/>
      <c r="F86" s="35"/>
      <c r="G86" s="52"/>
    </row>
    <row r="87" spans="1:7" ht="12" customHeight="1">
      <c r="A87" s="3"/>
      <c r="B87" s="67" t="s">
        <v>27</v>
      </c>
      <c r="C87" s="68">
        <f>G60</f>
        <v>2868500</v>
      </c>
      <c r="D87" s="69">
        <f>(C87/C90)</f>
        <v>0.56000589582640892</v>
      </c>
      <c r="E87" s="35"/>
      <c r="F87" s="35"/>
      <c r="G87" s="52"/>
    </row>
    <row r="88" spans="1:7" ht="12" customHeight="1">
      <c r="A88" s="3"/>
      <c r="B88" s="67" t="s">
        <v>51</v>
      </c>
      <c r="C88" s="71">
        <v>0</v>
      </c>
      <c r="D88" s="69">
        <f>(C88/C90)</f>
        <v>0</v>
      </c>
      <c r="E88" s="36"/>
      <c r="F88" s="36"/>
      <c r="G88" s="52"/>
    </row>
    <row r="89" spans="1:7" ht="12" customHeight="1">
      <c r="A89" s="3"/>
      <c r="B89" s="67" t="s">
        <v>52</v>
      </c>
      <c r="C89" s="71">
        <f>G68</f>
        <v>243917.5</v>
      </c>
      <c r="D89" s="69">
        <f>(C89/C90)</f>
        <v>4.7619047619047616E-2</v>
      </c>
      <c r="E89" s="36"/>
      <c r="F89" s="36"/>
      <c r="G89" s="52"/>
    </row>
    <row r="90" spans="1:7" ht="12.75" customHeight="1">
      <c r="A90" s="3"/>
      <c r="B90" s="64" t="s">
        <v>53</v>
      </c>
      <c r="C90" s="72">
        <f>SUM(C84:C89)</f>
        <v>5122267.5</v>
      </c>
      <c r="D90" s="73">
        <f>SUM(D84:D89)</f>
        <v>1</v>
      </c>
      <c r="E90" s="36"/>
      <c r="F90" s="36"/>
      <c r="G90" s="52"/>
    </row>
    <row r="91" spans="1:7" ht="12" customHeight="1">
      <c r="A91" s="3"/>
      <c r="B91" s="34"/>
      <c r="C91" s="31"/>
      <c r="D91" s="31"/>
      <c r="E91" s="31"/>
      <c r="F91" s="31"/>
      <c r="G91" s="52"/>
    </row>
    <row r="92" spans="1:7" ht="12.75" customHeight="1">
      <c r="A92" s="3"/>
      <c r="B92" s="53"/>
      <c r="C92" s="31"/>
      <c r="D92" s="31"/>
      <c r="E92" s="31"/>
      <c r="F92" s="31"/>
      <c r="G92" s="52"/>
    </row>
    <row r="93" spans="1:7" ht="12" customHeight="1">
      <c r="A93" s="3"/>
      <c r="B93" s="74"/>
      <c r="C93" s="75" t="s">
        <v>96</v>
      </c>
      <c r="D93" s="74"/>
      <c r="E93" s="74"/>
      <c r="F93" s="36"/>
      <c r="G93" s="52"/>
    </row>
    <row r="94" spans="1:7" ht="12" customHeight="1">
      <c r="A94" s="3"/>
      <c r="B94" s="64" t="s">
        <v>97</v>
      </c>
      <c r="C94" s="76">
        <v>25000</v>
      </c>
      <c r="D94" s="76">
        <v>30000</v>
      </c>
      <c r="E94" s="76">
        <v>35000</v>
      </c>
      <c r="F94" s="37"/>
      <c r="G94" s="54"/>
    </row>
    <row r="95" spans="1:7" ht="12.75" customHeight="1">
      <c r="A95" s="3"/>
      <c r="B95" s="64" t="s">
        <v>98</v>
      </c>
      <c r="C95" s="76">
        <f>(G69/C94)</f>
        <v>204.89070000000001</v>
      </c>
      <c r="D95" s="76">
        <f>C90/D94</f>
        <v>170.74225000000001</v>
      </c>
      <c r="E95" s="76">
        <f>(G69/35000)</f>
        <v>146.35050000000001</v>
      </c>
      <c r="F95" s="37"/>
      <c r="G95" s="54"/>
    </row>
    <row r="96" spans="1:7" ht="15.6" customHeight="1">
      <c r="A96" s="3"/>
      <c r="B96" s="33" t="s">
        <v>54</v>
      </c>
      <c r="C96" s="32"/>
      <c r="D96" s="32"/>
      <c r="E96" s="32"/>
      <c r="F96" s="32"/>
      <c r="G96" s="32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Brócoli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2022-07-26T15:25:25Z</dcterms:modified>
</cp:coreProperties>
</file>