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Ovalle\"/>
    </mc:Choice>
  </mc:AlternateContent>
  <xr:revisionPtr revIDLastSave="2" documentId="11_B6469649904A2CDC8BA32C032E95DD6EB32653BF" xr6:coauthVersionLast="47" xr6:coauthVersionMax="47" xr10:uidLastSave="{FC20F714-58F2-41BD-9EE2-F51C5554D949}"/>
  <bookViews>
    <workbookView xWindow="0" yWindow="0" windowWidth="28800" windowHeight="12300" xr2:uid="{00000000-000D-0000-FFFF-FFFF00000000}"/>
  </bookViews>
  <sheets>
    <sheet name="CAPRINO EXTENSIV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G37" i="1" l="1"/>
  <c r="G36" i="1"/>
  <c r="G38" i="1" l="1"/>
  <c r="C67" i="1" s="1"/>
  <c r="C65" i="1" l="1"/>
  <c r="G21" i="1"/>
  <c r="G45" i="1" l="1"/>
  <c r="C68" i="1" s="1"/>
  <c r="G50" i="1"/>
  <c r="G22" i="1" l="1"/>
  <c r="C64" i="1" s="1"/>
  <c r="G32" i="1"/>
  <c r="C66" i="1" s="1"/>
  <c r="G47" i="1" l="1"/>
  <c r="G48" i="1" s="1"/>
  <c r="C69" i="1" s="1"/>
  <c r="G49" i="1" l="1"/>
  <c r="E75" i="1" s="1"/>
  <c r="C70" i="1"/>
  <c r="C75" i="1" l="1"/>
  <c r="D75" i="1"/>
  <c r="G51" i="1"/>
  <c r="D69" i="1"/>
  <c r="D67" i="1" l="1"/>
  <c r="D64" i="1"/>
  <c r="D66" i="1"/>
  <c r="D68" i="1"/>
  <c r="D70" i="1" l="1"/>
</calcChain>
</file>

<file path=xl/sharedStrings.xml><?xml version="1.0" encoding="utf-8"?>
<sst xmlns="http://schemas.openxmlformats.org/spreadsheetml/2006/main" count="108" uniqueCount="82">
  <si>
    <t>RUBRO O CULTIVO</t>
  </si>
  <si>
    <t>CAPRINO EXTENSIVO</t>
  </si>
  <si>
    <t>RENDIMIENTO (Kg queso/animal)</t>
  </si>
  <si>
    <t>VARIEDAD</t>
  </si>
  <si>
    <t>Criollas</t>
  </si>
  <si>
    <t>FECHA ESTIMADA  PRECIO VENTA</t>
  </si>
  <si>
    <t>Septiembre</t>
  </si>
  <si>
    <t>NIVEL TECNOLÓGICO</t>
  </si>
  <si>
    <t xml:space="preserve">Bajo </t>
  </si>
  <si>
    <t>PRECIO ESPERADO ($/kg queso)</t>
  </si>
  <si>
    <t>REGIÓN</t>
  </si>
  <si>
    <t>Coquimbo</t>
  </si>
  <si>
    <t>INGRESO ESPERADO, con IVA ($)</t>
  </si>
  <si>
    <t>AGENCIA DE ÁREA</t>
  </si>
  <si>
    <t>Ovalle</t>
  </si>
  <si>
    <t>DESTINO PRODUCCION</t>
  </si>
  <si>
    <t>Mercado Nacional</t>
  </si>
  <si>
    <t>COMUNA/LOCALIDAD</t>
  </si>
  <si>
    <t>Todas la comunas del Área</t>
  </si>
  <si>
    <t>FECHA DE PRODUCCIÓN</t>
  </si>
  <si>
    <t>FECHA PRECIO INSUMOS</t>
  </si>
  <si>
    <t>CONTINGENCIA</t>
  </si>
  <si>
    <t xml:space="preserve"> sequia</t>
  </si>
  <si>
    <t>COSTOS DIRECTOS DE PRODUCCIÓN POR ANIMAL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</si>
  <si>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</si>
  <si>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</si>
  <si>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</si>
  <si>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</si>
  <si>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</si>
  <si>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</si>
  <si>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</si>
  <si>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del pastoreo</t>
  </si>
  <si>
    <t>JH</t>
  </si>
  <si>
    <t>Septiembre-Diciembre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</si>
  <si>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</si>
  <si>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</si>
  <si>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</si>
  <si>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</si>
  <si>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</si>
  <si>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</si>
  <si>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</si>
  <si>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</si>
  <si>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</si>
  <si>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ANTIPARISATARIOS</t>
  </si>
  <si>
    <t>Octubre-Febrero</t>
  </si>
  <si>
    <t>ALIMENTOS</t>
  </si>
  <si>
    <t xml:space="preserve">Unidad </t>
  </si>
  <si>
    <t>Octrubre- Mayo</t>
  </si>
  <si>
    <t>Subtotal Insumos</t>
  </si>
  <si>
    <t>OTROS</t>
  </si>
  <si>
    <t>Item</t>
  </si>
  <si>
    <t>Flete Veranada</t>
  </si>
  <si>
    <t>Septiembre y Diciembre</t>
  </si>
  <si>
    <t>Cuajo y Sal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</si>
  <si>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</si>
  <si>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</si>
  <si>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</si>
  <si>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</si>
  <si>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</si>
  <si>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</si>
  <si>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</si>
  <si>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</si>
  <si>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</si>
  <si>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</si>
  <si>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</si>
  <si>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</si>
  <si>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</si>
  <si>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</si>
  <si>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</si>
  <si>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</si>
  <si>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</si>
  <si>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</si>
  <si>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</si>
  <si>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</si>
  <si>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</si>
  <si>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</si>
  <si>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</si>
  <si>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</si>
  <si>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($/ANIMAL)</t>
  </si>
  <si>
    <t>Rendimiento (Kg queso/animal)</t>
  </si>
  <si>
    <t>Costo unitario ($/Kg queso)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</si>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</sst>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20" fillId="0" borderId="22"/>
  </cellStyleXfs>
  <cellXfs count="14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6" fillId="7" borderId="22" xfId="0" applyFont="1" applyFill="1" applyBorder="1"/>
    <xf numFmtId="49" fontId="14" fillId="8" borderId="23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166" fontId="14" fillId="2" borderId="6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8" fillId="2" borderId="22" xfId="0" applyNumberFormat="1" applyFont="1" applyFill="1" applyBorder="1" applyAlignment="1">
      <alignment vertical="center"/>
    </xf>
    <xf numFmtId="0" fontId="16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49" fontId="14" fillId="8" borderId="34" xfId="0" applyNumberFormat="1" applyFont="1" applyFill="1" applyBorder="1" applyAlignment="1">
      <alignment vertical="center"/>
    </xf>
    <xf numFmtId="49" fontId="16" fillId="8" borderId="35" xfId="0" applyNumberFormat="1" applyFont="1" applyFill="1" applyBorder="1"/>
    <xf numFmtId="49" fontId="14" fillId="2" borderId="36" xfId="0" applyNumberFormat="1" applyFont="1" applyFill="1" applyBorder="1" applyAlignment="1">
      <alignment vertical="center"/>
    </xf>
    <xf numFmtId="9" fontId="16" fillId="2" borderId="37" xfId="0" applyNumberFormat="1" applyFont="1" applyFill="1" applyBorder="1"/>
    <xf numFmtId="49" fontId="14" fillId="8" borderId="38" xfId="0" applyNumberFormat="1" applyFont="1" applyFill="1" applyBorder="1" applyAlignment="1">
      <alignment vertical="center"/>
    </xf>
    <xf numFmtId="166" fontId="14" fillId="8" borderId="39" xfId="0" applyNumberFormat="1" applyFont="1" applyFill="1" applyBorder="1" applyAlignment="1">
      <alignment vertical="center"/>
    </xf>
    <xf numFmtId="9" fontId="14" fillId="8" borderId="40" xfId="0" applyNumberFormat="1" applyFont="1" applyFill="1" applyBorder="1" applyAlignment="1">
      <alignment vertical="center"/>
    </xf>
    <xf numFmtId="0" fontId="16" fillId="9" borderId="43" xfId="0" applyFont="1" applyFill="1" applyBorder="1"/>
    <xf numFmtId="0" fontId="16" fillId="2" borderId="22" xfId="0" applyFont="1" applyFill="1" applyBorder="1" applyAlignment="1">
      <alignment vertical="center"/>
    </xf>
    <xf numFmtId="49" fontId="16" fillId="2" borderId="22" xfId="0" applyNumberFormat="1" applyFont="1" applyFill="1" applyBorder="1" applyAlignment="1">
      <alignment vertical="center"/>
    </xf>
    <xf numFmtId="49" fontId="14" fillId="2" borderId="44" xfId="0" applyNumberFormat="1" applyFont="1" applyFill="1" applyBorder="1" applyAlignment="1">
      <alignment vertical="center"/>
    </xf>
    <xf numFmtId="0" fontId="16" fillId="2" borderId="45" xfId="0" applyFont="1" applyFill="1" applyBorder="1"/>
    <xf numFmtId="0" fontId="16" fillId="2" borderId="46" xfId="0" applyFont="1" applyFill="1" applyBorder="1"/>
    <xf numFmtId="49" fontId="16" fillId="2" borderId="47" xfId="0" applyNumberFormat="1" applyFont="1" applyFill="1" applyBorder="1" applyAlignment="1">
      <alignment vertical="center"/>
    </xf>
    <xf numFmtId="0" fontId="16" fillId="2" borderId="48" xfId="0" applyFont="1" applyFill="1" applyBorder="1"/>
    <xf numFmtId="49" fontId="16" fillId="2" borderId="49" xfId="0" applyNumberFormat="1" applyFont="1" applyFill="1" applyBorder="1" applyAlignment="1">
      <alignment vertical="center"/>
    </xf>
    <xf numFmtId="0" fontId="16" fillId="2" borderId="50" xfId="0" applyFont="1" applyFill="1" applyBorder="1"/>
    <xf numFmtId="0" fontId="16" fillId="2" borderId="51" xfId="0" applyFont="1" applyFill="1" applyBorder="1"/>
    <xf numFmtId="0" fontId="14" fillId="7" borderId="22" xfId="0" applyFont="1" applyFill="1" applyBorder="1" applyAlignment="1">
      <alignment vertical="center"/>
    </xf>
    <xf numFmtId="0" fontId="11" fillId="9" borderId="21" xfId="0" applyFont="1" applyFill="1" applyBorder="1" applyAlignment="1">
      <alignment vertical="center"/>
    </xf>
    <xf numFmtId="49" fontId="19" fillId="9" borderId="22" xfId="0" applyNumberFormat="1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0" fontId="11" fillId="9" borderId="52" xfId="0" applyFont="1" applyFill="1" applyBorder="1" applyAlignment="1">
      <alignment vertical="center"/>
    </xf>
    <xf numFmtId="49" fontId="14" fillId="8" borderId="53" xfId="0" applyNumberFormat="1" applyFont="1" applyFill="1" applyBorder="1" applyAlignment="1">
      <alignment vertical="center"/>
    </xf>
    <xf numFmtId="0" fontId="14" fillId="8" borderId="54" xfId="0" applyNumberFormat="1" applyFont="1" applyFill="1" applyBorder="1" applyAlignment="1">
      <alignment vertical="center"/>
    </xf>
    <xf numFmtId="0" fontId="14" fillId="8" borderId="55" xfId="0" applyNumberFormat="1" applyFont="1" applyFill="1" applyBorder="1" applyAlignment="1">
      <alignment vertical="center"/>
    </xf>
    <xf numFmtId="166" fontId="14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167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left"/>
    </xf>
    <xf numFmtId="49" fontId="19" fillId="9" borderId="41" xfId="0" applyNumberFormat="1" applyFont="1" applyFill="1" applyBorder="1" applyAlignment="1">
      <alignment vertical="center"/>
    </xf>
    <xf numFmtId="0" fontId="14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6"/>
  <sheetViews>
    <sheetView showGridLines="0" tabSelected="1" zoomScale="160" zoomScaleNormal="160" workbookViewId="0">
      <selection activeCell="I22" sqref="I22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39" t="s">
        <v>2</v>
      </c>
      <c r="F9" s="140"/>
      <c r="G9" s="9">
        <v>23</v>
      </c>
    </row>
    <row r="10" spans="1:7" ht="15">
      <c r="A10" s="5"/>
      <c r="B10" s="10" t="s">
        <v>3</v>
      </c>
      <c r="C10" s="11" t="s">
        <v>4</v>
      </c>
      <c r="D10" s="12"/>
      <c r="E10" s="137" t="s">
        <v>5</v>
      </c>
      <c r="F10" s="138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37" t="s">
        <v>9</v>
      </c>
      <c r="F11" s="138"/>
      <c r="G11" s="133">
        <v>6000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138000</v>
      </c>
    </row>
    <row r="13" spans="1:7" ht="11.25" customHeight="1">
      <c r="A13" s="5"/>
      <c r="B13" s="10" t="s">
        <v>13</v>
      </c>
      <c r="C13" s="14" t="s">
        <v>14</v>
      </c>
      <c r="D13" s="12"/>
      <c r="E13" s="137" t="s">
        <v>15</v>
      </c>
      <c r="F13" s="138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37" t="s">
        <v>19</v>
      </c>
      <c r="F14" s="138"/>
      <c r="G14" s="14" t="s">
        <v>6</v>
      </c>
    </row>
    <row r="15" spans="1:7" ht="25.5">
      <c r="A15" s="5"/>
      <c r="B15" s="10" t="s">
        <v>20</v>
      </c>
      <c r="C15" s="19">
        <v>44713</v>
      </c>
      <c r="D15" s="12"/>
      <c r="E15" s="143" t="s">
        <v>21</v>
      </c>
      <c r="F15" s="144"/>
      <c r="G15" s="15" t="s">
        <v>22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41" t="s">
        <v>23</v>
      </c>
      <c r="C17" s="142"/>
      <c r="D17" s="142"/>
      <c r="E17" s="142"/>
      <c r="F17" s="142"/>
      <c r="G17" s="142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24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25</v>
      </c>
      <c r="C20" s="32" t="s">
        <v>26</v>
      </c>
      <c r="D20" s="32" t="s">
        <v>27</v>
      </c>
      <c r="E20" s="32" t="s">
        <v>28</v>
      </c>
      <c r="F20" s="32" t="s">
        <v>29</v>
      </c>
      <c r="G20" s="32" t="s">
        <v>30</v>
      </c>
    </row>
    <row r="21" spans="1:7" ht="15">
      <c r="A21" s="25"/>
      <c r="B21" s="13" t="s">
        <v>31</v>
      </c>
      <c r="C21" s="33" t="s">
        <v>32</v>
      </c>
      <c r="D21" s="34">
        <v>2</v>
      </c>
      <c r="E21" s="134" t="s">
        <v>33</v>
      </c>
      <c r="F21" s="18">
        <v>20000</v>
      </c>
      <c r="G21" s="18">
        <f t="shared" ref="G21" si="0">(D21*F21)</f>
        <v>40000</v>
      </c>
    </row>
    <row r="22" spans="1:7" ht="12.75" customHeight="1">
      <c r="A22" s="25"/>
      <c r="B22" s="35" t="s">
        <v>34</v>
      </c>
      <c r="C22" s="36"/>
      <c r="D22" s="36"/>
      <c r="E22" s="36"/>
      <c r="F22" s="37"/>
      <c r="G22" s="38">
        <f>SUM(G21:G21)</f>
        <v>40000</v>
      </c>
    </row>
    <row r="23" spans="1:7" ht="12" customHeight="1">
      <c r="A23" s="2"/>
      <c r="B23" s="26"/>
      <c r="C23" s="28"/>
      <c r="D23" s="28"/>
      <c r="E23" s="28"/>
      <c r="F23" s="39"/>
      <c r="G23" s="39"/>
    </row>
    <row r="24" spans="1:7" ht="12" customHeight="1">
      <c r="A24" s="5"/>
      <c r="B24" s="40" t="s">
        <v>35</v>
      </c>
      <c r="C24" s="41"/>
      <c r="D24" s="42"/>
      <c r="E24" s="42"/>
      <c r="F24" s="43"/>
      <c r="G24" s="43"/>
    </row>
    <row r="25" spans="1:7" ht="24" customHeight="1">
      <c r="A25" s="5"/>
      <c r="B25" s="44" t="s">
        <v>25</v>
      </c>
      <c r="C25" s="45" t="s">
        <v>26</v>
      </c>
      <c r="D25" s="45" t="s">
        <v>27</v>
      </c>
      <c r="E25" s="44" t="s">
        <v>28</v>
      </c>
      <c r="F25" s="45" t="s">
        <v>29</v>
      </c>
      <c r="G25" s="44" t="s">
        <v>30</v>
      </c>
    </row>
    <row r="26" spans="1:7" ht="12" customHeight="1">
      <c r="A26" s="5"/>
      <c r="B26" s="46"/>
      <c r="C26" s="33"/>
      <c r="D26" s="34"/>
      <c r="E26" s="13"/>
      <c r="F26" s="18"/>
      <c r="G26" s="18"/>
    </row>
    <row r="27" spans="1:7" ht="12" customHeight="1">
      <c r="A27" s="5"/>
      <c r="B27" s="47" t="s">
        <v>36</v>
      </c>
      <c r="C27" s="48"/>
      <c r="D27" s="48"/>
      <c r="E27" s="48"/>
      <c r="F27" s="49"/>
      <c r="G27" s="49"/>
    </row>
    <row r="28" spans="1:7" ht="12" customHeight="1">
      <c r="A28" s="2"/>
      <c r="B28" s="50"/>
      <c r="C28" s="51"/>
      <c r="D28" s="51"/>
      <c r="E28" s="51"/>
      <c r="F28" s="52"/>
      <c r="G28" s="52"/>
    </row>
    <row r="29" spans="1:7" ht="12" customHeight="1">
      <c r="A29" s="5"/>
      <c r="B29" s="40" t="s">
        <v>37</v>
      </c>
      <c r="C29" s="41"/>
      <c r="D29" s="42"/>
      <c r="E29" s="42"/>
      <c r="F29" s="43"/>
      <c r="G29" s="43"/>
    </row>
    <row r="30" spans="1:7" ht="24" customHeight="1">
      <c r="A30" s="5"/>
      <c r="B30" s="53" t="s">
        <v>25</v>
      </c>
      <c r="C30" s="53" t="s">
        <v>26</v>
      </c>
      <c r="D30" s="53" t="s">
        <v>27</v>
      </c>
      <c r="E30" s="53" t="s">
        <v>28</v>
      </c>
      <c r="F30" s="54" t="s">
        <v>29</v>
      </c>
      <c r="G30" s="53" t="s">
        <v>30</v>
      </c>
    </row>
    <row r="31" spans="1:7" ht="12.75" customHeight="1">
      <c r="A31" s="25"/>
      <c r="B31" s="13"/>
      <c r="C31" s="33"/>
      <c r="D31" s="34"/>
      <c r="E31" s="13"/>
      <c r="F31" s="18"/>
      <c r="G31" s="18"/>
    </row>
    <row r="32" spans="1:7" ht="12.75" customHeight="1">
      <c r="A32" s="5"/>
      <c r="B32" s="55" t="s">
        <v>38</v>
      </c>
      <c r="C32" s="56"/>
      <c r="D32" s="56"/>
      <c r="E32" s="56"/>
      <c r="F32" s="57"/>
      <c r="G32" s="58">
        <f>SUM(G31:G31)</f>
        <v>0</v>
      </c>
    </row>
    <row r="33" spans="1:11" ht="12" customHeight="1">
      <c r="A33" s="2"/>
      <c r="B33" s="50"/>
      <c r="C33" s="51"/>
      <c r="D33" s="51"/>
      <c r="E33" s="51"/>
      <c r="F33" s="52"/>
      <c r="G33" s="52"/>
    </row>
    <row r="34" spans="1:11" ht="12" customHeight="1">
      <c r="A34" s="5"/>
      <c r="B34" s="40" t="s">
        <v>39</v>
      </c>
      <c r="C34" s="41"/>
      <c r="D34" s="42"/>
      <c r="E34" s="42"/>
      <c r="F34" s="43"/>
      <c r="G34" s="43"/>
    </row>
    <row r="35" spans="1:11" ht="24" customHeight="1">
      <c r="A35" s="5"/>
      <c r="B35" s="54" t="s">
        <v>40</v>
      </c>
      <c r="C35" s="54" t="s">
        <v>41</v>
      </c>
      <c r="D35" s="54" t="s">
        <v>42</v>
      </c>
      <c r="E35" s="54" t="s">
        <v>28</v>
      </c>
      <c r="F35" s="54" t="s">
        <v>29</v>
      </c>
      <c r="G35" s="54" t="s">
        <v>30</v>
      </c>
      <c r="K35" s="132"/>
    </row>
    <row r="36" spans="1:11" ht="12.75" customHeight="1">
      <c r="A36" s="25"/>
      <c r="B36" s="62" t="s">
        <v>43</v>
      </c>
      <c r="C36" s="63" t="s">
        <v>26</v>
      </c>
      <c r="D36" s="17">
        <v>1</v>
      </c>
      <c r="E36" s="63" t="s">
        <v>44</v>
      </c>
      <c r="F36" s="61">
        <v>600</v>
      </c>
      <c r="G36" s="61">
        <f>+D36*F36</f>
        <v>600</v>
      </c>
    </row>
    <row r="37" spans="1:11" ht="12.75" customHeight="1">
      <c r="A37" s="25"/>
      <c r="B37" s="62" t="s">
        <v>45</v>
      </c>
      <c r="C37" s="59" t="s">
        <v>46</v>
      </c>
      <c r="D37" s="60">
        <v>3</v>
      </c>
      <c r="E37" s="134" t="s">
        <v>47</v>
      </c>
      <c r="F37" s="61">
        <v>10000</v>
      </c>
      <c r="G37" s="61">
        <f t="shared" ref="G37" si="1">+D37*F37</f>
        <v>30000</v>
      </c>
    </row>
    <row r="38" spans="1:11" ht="13.5" customHeight="1">
      <c r="A38" s="5"/>
      <c r="B38" s="64" t="s">
        <v>48</v>
      </c>
      <c r="C38" s="65"/>
      <c r="D38" s="65"/>
      <c r="E38" s="65"/>
      <c r="F38" s="66"/>
      <c r="G38" s="67">
        <f>SUM(G36:G37)</f>
        <v>30600</v>
      </c>
    </row>
    <row r="39" spans="1:11" ht="12" customHeight="1">
      <c r="A39" s="2"/>
      <c r="B39" s="50"/>
      <c r="C39" s="51"/>
      <c r="D39" s="51"/>
      <c r="E39" s="68"/>
      <c r="F39" s="52"/>
      <c r="G39" s="52"/>
    </row>
    <row r="40" spans="1:11" ht="12" customHeight="1">
      <c r="A40" s="5"/>
      <c r="B40" s="40" t="s">
        <v>49</v>
      </c>
      <c r="C40" s="41"/>
      <c r="D40" s="42"/>
      <c r="E40" s="42"/>
      <c r="F40" s="43"/>
      <c r="G40" s="43"/>
    </row>
    <row r="41" spans="1:11" ht="24" customHeight="1">
      <c r="A41" s="5"/>
      <c r="B41" s="53" t="s">
        <v>50</v>
      </c>
      <c r="C41" s="54" t="s">
        <v>41</v>
      </c>
      <c r="D41" s="54" t="s">
        <v>42</v>
      </c>
      <c r="E41" s="53" t="s">
        <v>28</v>
      </c>
      <c r="F41" s="54" t="s">
        <v>29</v>
      </c>
      <c r="G41" s="53" t="s">
        <v>30</v>
      </c>
    </row>
    <row r="42" spans="1:11" ht="12.75" customHeight="1">
      <c r="A42" s="25"/>
      <c r="B42" s="13" t="s">
        <v>51</v>
      </c>
      <c r="C42" s="59" t="s">
        <v>41</v>
      </c>
      <c r="D42" s="61">
        <v>1</v>
      </c>
      <c r="E42" s="13" t="s">
        <v>52</v>
      </c>
      <c r="F42" s="61">
        <v>1</v>
      </c>
      <c r="G42" s="61">
        <v>7000</v>
      </c>
    </row>
    <row r="43" spans="1:11" ht="12.75" customHeight="1">
      <c r="A43" s="25"/>
      <c r="B43" s="13" t="s">
        <v>53</v>
      </c>
      <c r="C43" s="59" t="s">
        <v>41</v>
      </c>
      <c r="D43" s="61">
        <v>1</v>
      </c>
      <c r="E43" s="13"/>
      <c r="F43" s="61">
        <v>1</v>
      </c>
      <c r="G43" s="61">
        <v>4750</v>
      </c>
    </row>
    <row r="44" spans="1:11" ht="19.5" customHeight="1">
      <c r="A44" s="25"/>
      <c r="B44" s="70" t="s">
        <v>54</v>
      </c>
      <c r="C44" s="63"/>
      <c r="D44" s="61"/>
      <c r="E44" s="71"/>
      <c r="F44" s="69"/>
      <c r="G44" s="61"/>
    </row>
    <row r="45" spans="1:11" ht="13.5" customHeight="1">
      <c r="A45" s="5"/>
      <c r="B45" s="72" t="s">
        <v>55</v>
      </c>
      <c r="C45" s="73"/>
      <c r="D45" s="73"/>
      <c r="E45" s="73"/>
      <c r="F45" s="74"/>
      <c r="G45" s="75">
        <f>SUM(G42+G43)</f>
        <v>11750</v>
      </c>
    </row>
    <row r="46" spans="1:11" ht="12" customHeight="1">
      <c r="A46" s="2"/>
      <c r="B46" s="91"/>
      <c r="C46" s="91"/>
      <c r="D46" s="91"/>
      <c r="E46" s="91"/>
      <c r="F46" s="92"/>
      <c r="G46" s="92"/>
    </row>
    <row r="47" spans="1:11" ht="12" customHeight="1">
      <c r="A47" s="88"/>
      <c r="B47" s="93" t="s">
        <v>56</v>
      </c>
      <c r="C47" s="94"/>
      <c r="D47" s="94"/>
      <c r="E47" s="94"/>
      <c r="F47" s="94"/>
      <c r="G47" s="95">
        <f>G22+G32+G38+G45</f>
        <v>82350</v>
      </c>
    </row>
    <row r="48" spans="1:11" ht="12" customHeight="1">
      <c r="A48" s="88"/>
      <c r="B48" s="96" t="s">
        <v>57</v>
      </c>
      <c r="C48" s="77"/>
      <c r="D48" s="77"/>
      <c r="E48" s="77"/>
      <c r="F48" s="77"/>
      <c r="G48" s="97">
        <f>G47*0.05</f>
        <v>4117.5</v>
      </c>
    </row>
    <row r="49" spans="1:7" ht="12" customHeight="1">
      <c r="A49" s="88"/>
      <c r="B49" s="98" t="s">
        <v>58</v>
      </c>
      <c r="C49" s="76"/>
      <c r="D49" s="76"/>
      <c r="E49" s="76"/>
      <c r="F49" s="76"/>
      <c r="G49" s="99">
        <f>G48+G47</f>
        <v>86467.5</v>
      </c>
    </row>
    <row r="50" spans="1:7" ht="12" customHeight="1">
      <c r="A50" s="88"/>
      <c r="B50" s="96" t="s">
        <v>59</v>
      </c>
      <c r="C50" s="77"/>
      <c r="D50" s="77"/>
      <c r="E50" s="77"/>
      <c r="F50" s="77"/>
      <c r="G50" s="97">
        <f>G12</f>
        <v>138000</v>
      </c>
    </row>
    <row r="51" spans="1:7" ht="12" customHeight="1">
      <c r="A51" s="88"/>
      <c r="B51" s="100" t="s">
        <v>60</v>
      </c>
      <c r="C51" s="101"/>
      <c r="D51" s="101"/>
      <c r="E51" s="101"/>
      <c r="F51" s="101"/>
      <c r="G51" s="102">
        <f>G50-G49</f>
        <v>51532.5</v>
      </c>
    </row>
    <row r="52" spans="1:7" ht="12" customHeight="1">
      <c r="A52" s="88"/>
      <c r="B52" s="89" t="s">
        <v>61</v>
      </c>
      <c r="C52" s="90"/>
      <c r="D52" s="90"/>
      <c r="E52" s="90"/>
      <c r="F52" s="90"/>
      <c r="G52" s="85"/>
    </row>
    <row r="53" spans="1:7" ht="12.75" customHeight="1" thickBot="1">
      <c r="A53" s="88"/>
      <c r="B53" s="103"/>
      <c r="C53" s="90"/>
      <c r="D53" s="90"/>
      <c r="E53" s="90"/>
      <c r="F53" s="90"/>
      <c r="G53" s="85"/>
    </row>
    <row r="54" spans="1:7" ht="12" customHeight="1">
      <c r="A54" s="88"/>
      <c r="B54" s="115" t="s">
        <v>62</v>
      </c>
      <c r="C54" s="116"/>
      <c r="D54" s="116"/>
      <c r="E54" s="116"/>
      <c r="F54" s="117"/>
      <c r="G54" s="85"/>
    </row>
    <row r="55" spans="1:7" ht="12" customHeight="1">
      <c r="A55" s="88"/>
      <c r="B55" s="118" t="s">
        <v>63</v>
      </c>
      <c r="C55" s="87"/>
      <c r="D55" s="87"/>
      <c r="E55" s="87"/>
      <c r="F55" s="119"/>
      <c r="G55" s="85"/>
    </row>
    <row r="56" spans="1:7" ht="12" customHeight="1">
      <c r="A56" s="88"/>
      <c r="B56" s="118" t="s">
        <v>64</v>
      </c>
      <c r="C56" s="87"/>
      <c r="D56" s="87"/>
      <c r="E56" s="87"/>
      <c r="F56" s="119"/>
      <c r="G56" s="85"/>
    </row>
    <row r="57" spans="1:7" ht="12" customHeight="1">
      <c r="A57" s="88"/>
      <c r="B57" s="118" t="s">
        <v>65</v>
      </c>
      <c r="C57" s="87"/>
      <c r="D57" s="87"/>
      <c r="E57" s="87"/>
      <c r="F57" s="119"/>
      <c r="G57" s="85"/>
    </row>
    <row r="58" spans="1:7" ht="12" customHeight="1">
      <c r="A58" s="88"/>
      <c r="B58" s="118" t="s">
        <v>66</v>
      </c>
      <c r="C58" s="87"/>
      <c r="D58" s="87"/>
      <c r="E58" s="87"/>
      <c r="F58" s="119"/>
      <c r="G58" s="85"/>
    </row>
    <row r="59" spans="1:7" ht="12" customHeight="1">
      <c r="A59" s="88"/>
      <c r="B59" s="118" t="s">
        <v>67</v>
      </c>
      <c r="C59" s="87"/>
      <c r="D59" s="87"/>
      <c r="E59" s="87"/>
      <c r="F59" s="119"/>
      <c r="G59" s="85"/>
    </row>
    <row r="60" spans="1:7" ht="12.75" customHeight="1" thickBot="1">
      <c r="A60" s="88"/>
      <c r="B60" s="120" t="s">
        <v>68</v>
      </c>
      <c r="C60" s="121"/>
      <c r="D60" s="121"/>
      <c r="E60" s="121"/>
      <c r="F60" s="122"/>
      <c r="G60" s="85"/>
    </row>
    <row r="61" spans="1:7" ht="12.75" customHeight="1">
      <c r="A61" s="88"/>
      <c r="B61" s="113"/>
      <c r="C61" s="87"/>
      <c r="D61" s="87"/>
      <c r="E61" s="87"/>
      <c r="F61" s="87"/>
      <c r="G61" s="85"/>
    </row>
    <row r="62" spans="1:7" ht="15" customHeight="1" thickBot="1">
      <c r="A62" s="88"/>
      <c r="B62" s="135" t="s">
        <v>69</v>
      </c>
      <c r="C62" s="136"/>
      <c r="D62" s="112"/>
      <c r="E62" s="79"/>
      <c r="F62" s="79"/>
      <c r="G62" s="85"/>
    </row>
    <row r="63" spans="1:7" ht="12" customHeight="1">
      <c r="A63" s="88"/>
      <c r="B63" s="105" t="s">
        <v>50</v>
      </c>
      <c r="C63" s="80" t="s">
        <v>70</v>
      </c>
      <c r="D63" s="106" t="s">
        <v>71</v>
      </c>
      <c r="E63" s="79"/>
      <c r="F63" s="79"/>
      <c r="G63" s="85"/>
    </row>
    <row r="64" spans="1:7" ht="12" customHeight="1">
      <c r="A64" s="88"/>
      <c r="B64" s="107" t="s">
        <v>72</v>
      </c>
      <c r="C64" s="81">
        <f>+G22</f>
        <v>40000</v>
      </c>
      <c r="D64" s="108">
        <f>(C64/C70)</f>
        <v>0.46260155549773035</v>
      </c>
      <c r="E64" s="79"/>
      <c r="F64" s="79"/>
      <c r="G64" s="85"/>
    </row>
    <row r="65" spans="1:7" ht="12" customHeight="1">
      <c r="A65" s="88"/>
      <c r="B65" s="107" t="s">
        <v>73</v>
      </c>
      <c r="C65" s="81">
        <f>+G26</f>
        <v>0</v>
      </c>
      <c r="D65" s="108">
        <v>0</v>
      </c>
      <c r="E65" s="79"/>
      <c r="F65" s="79"/>
      <c r="G65" s="85"/>
    </row>
    <row r="66" spans="1:7" ht="12" customHeight="1">
      <c r="A66" s="88"/>
      <c r="B66" s="107" t="s">
        <v>74</v>
      </c>
      <c r="C66" s="81">
        <f>+G32</f>
        <v>0</v>
      </c>
      <c r="D66" s="108">
        <f>(C66/C70)</f>
        <v>0</v>
      </c>
      <c r="E66" s="79"/>
      <c r="F66" s="79"/>
      <c r="G66" s="85"/>
    </row>
    <row r="67" spans="1:7" ht="12" customHeight="1">
      <c r="A67" s="88"/>
      <c r="B67" s="107" t="s">
        <v>40</v>
      </c>
      <c r="C67" s="81">
        <f>+G38</f>
        <v>30600</v>
      </c>
      <c r="D67" s="108">
        <f>(C67/C70)</f>
        <v>0.35389018995576371</v>
      </c>
      <c r="E67" s="79"/>
      <c r="F67" s="79"/>
      <c r="G67" s="85"/>
    </row>
    <row r="68" spans="1:7" ht="12" customHeight="1">
      <c r="A68" s="88"/>
      <c r="B68" s="107" t="s">
        <v>75</v>
      </c>
      <c r="C68" s="82">
        <f>+G45</f>
        <v>11750</v>
      </c>
      <c r="D68" s="108">
        <f>(C68/C70)</f>
        <v>0.13588920692745829</v>
      </c>
      <c r="E68" s="84"/>
      <c r="F68" s="84"/>
      <c r="G68" s="85"/>
    </row>
    <row r="69" spans="1:7" ht="12" customHeight="1">
      <c r="A69" s="88"/>
      <c r="B69" s="107" t="s">
        <v>76</v>
      </c>
      <c r="C69" s="82">
        <f>+G48</f>
        <v>4117.5</v>
      </c>
      <c r="D69" s="108">
        <f>(C69/C70)</f>
        <v>4.7619047619047616E-2</v>
      </c>
      <c r="E69" s="84"/>
      <c r="F69" s="84"/>
      <c r="G69" s="85"/>
    </row>
    <row r="70" spans="1:7" ht="12.75" customHeight="1" thickBot="1">
      <c r="A70" s="88"/>
      <c r="B70" s="109" t="s">
        <v>77</v>
      </c>
      <c r="C70" s="110">
        <f>SUM(C64:C69)</f>
        <v>86467.5</v>
      </c>
      <c r="D70" s="111">
        <f>SUM(D64:D69)</f>
        <v>1</v>
      </c>
      <c r="E70" s="84"/>
      <c r="F70" s="84"/>
      <c r="G70" s="85"/>
    </row>
    <row r="71" spans="1:7" ht="12" customHeight="1">
      <c r="A71" s="88"/>
      <c r="B71" s="103"/>
      <c r="C71" s="90"/>
      <c r="D71" s="90"/>
      <c r="E71" s="90"/>
      <c r="F71" s="90"/>
      <c r="G71" s="85"/>
    </row>
    <row r="72" spans="1:7" ht="12.75" customHeight="1">
      <c r="A72" s="88"/>
      <c r="B72" s="104"/>
      <c r="C72" s="90"/>
      <c r="D72" s="90"/>
      <c r="E72" s="90"/>
      <c r="F72" s="90"/>
      <c r="G72" s="85"/>
    </row>
    <row r="73" spans="1:7" ht="12" customHeight="1" thickBot="1">
      <c r="A73" s="78"/>
      <c r="B73" s="124"/>
      <c r="C73" s="125" t="s">
        <v>78</v>
      </c>
      <c r="D73" s="126"/>
      <c r="E73" s="127"/>
      <c r="F73" s="83"/>
      <c r="G73" s="85"/>
    </row>
    <row r="74" spans="1:7" ht="12" customHeight="1">
      <c r="A74" s="88"/>
      <c r="B74" s="128" t="s">
        <v>79</v>
      </c>
      <c r="C74" s="129">
        <v>22</v>
      </c>
      <c r="D74" s="129">
        <v>23</v>
      </c>
      <c r="E74" s="130">
        <v>24</v>
      </c>
      <c r="F74" s="123"/>
      <c r="G74" s="86"/>
    </row>
    <row r="75" spans="1:7" ht="12.75" customHeight="1" thickBot="1">
      <c r="A75" s="88"/>
      <c r="B75" s="109" t="s">
        <v>80</v>
      </c>
      <c r="C75" s="110">
        <f>(G49/C74)</f>
        <v>3930.340909090909</v>
      </c>
      <c r="D75" s="110">
        <f>(G49/D74)</f>
        <v>3759.4565217391305</v>
      </c>
      <c r="E75" s="131">
        <f>(G49/E74)</f>
        <v>3602.8125</v>
      </c>
      <c r="F75" s="123"/>
      <c r="G75" s="86"/>
    </row>
    <row r="76" spans="1:7" ht="15.6" customHeight="1">
      <c r="A76" s="88"/>
      <c r="B76" s="114" t="s">
        <v>81</v>
      </c>
      <c r="C76" s="87"/>
      <c r="D76" s="87"/>
      <c r="E76" s="87"/>
      <c r="F76" s="87"/>
      <c r="G76" s="87"/>
    </row>
  </sheetData>
  <mergeCells count="8">
    <mergeCell ref="B62:C6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58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6EC37D-79DE-4D36-A398-A04C31D34FE5}"/>
</file>

<file path=customXml/itemProps2.xml><?xml version="1.0" encoding="utf-8"?>
<ds:datastoreItem xmlns:ds="http://schemas.openxmlformats.org/officeDocument/2006/customXml" ds:itemID="{F15CFD6F-74E2-4F32-B110-84B9F34D51A6}"/>
</file>

<file path=customXml/itemProps3.xml><?xml version="1.0" encoding="utf-8"?>
<ds:datastoreItem xmlns:ds="http://schemas.openxmlformats.org/officeDocument/2006/customXml" ds:itemID="{062980DE-2B16-4EEB-B8A6-0E32D8BB44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2022-06-20T20:01:35Z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