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95"/>
  </bookViews>
  <sheets>
    <sheet name="bovino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6" i="1" l="1"/>
  <c r="C76" i="1"/>
  <c r="D76" i="1"/>
  <c r="G12" i="1" l="1"/>
  <c r="G11" i="1"/>
  <c r="G9" i="1"/>
  <c r="D45" i="1" l="1"/>
  <c r="G22" i="1"/>
  <c r="G21" i="1"/>
  <c r="G51" i="1" l="1"/>
  <c r="G40" i="1"/>
  <c r="G32" i="1"/>
  <c r="G45" i="1" l="1"/>
  <c r="G46" i="1" s="1"/>
  <c r="G39" i="1"/>
  <c r="G38" i="1"/>
  <c r="G37" i="1"/>
  <c r="G41" i="1" l="1"/>
  <c r="C68" i="1" s="1"/>
  <c r="G28" i="1"/>
  <c r="C66" i="1" s="1"/>
  <c r="C69" i="1"/>
  <c r="G23" i="1"/>
  <c r="C65" i="1" l="1"/>
  <c r="G33" i="1"/>
  <c r="C67" i="1" s="1"/>
  <c r="G48" i="1" l="1"/>
  <c r="G49" i="1" s="1"/>
  <c r="G50" i="1" l="1"/>
  <c r="G52" i="1" s="1"/>
  <c r="C70" i="1"/>
  <c r="C71" i="1" s="1"/>
  <c r="D68" i="1" l="1"/>
  <c r="D67" i="1"/>
  <c r="D69" i="1"/>
  <c r="D70" i="1"/>
  <c r="D65" i="1"/>
  <c r="D71" i="1" l="1"/>
</calcChain>
</file>

<file path=xl/sharedStrings.xml><?xml version="1.0" encoding="utf-8"?>
<sst xmlns="http://schemas.openxmlformats.org/spreadsheetml/2006/main" count="117" uniqueCount="89">
  <si>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</si>
  <si>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</si>
  <si>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</si>
  <si>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</si>
  <si>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</si>
  <si>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</si>
  <si>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</si>
  <si>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</si>
  <si>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</si>
  <si>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</si>
  <si>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</si>
  <si>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</si>
  <si>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</si>
  <si>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</si>
  <si>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</si>
  <si>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</si>
  <si>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</si>
  <si>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</si>
  <si>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</si>
  <si>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</si>
  <si>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</si>
  <si>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</si>
  <si>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</si>
  <si>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</si>
  <si>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</si>
  <si>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</si>
  <si>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</si>
  <si>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</si>
  <si>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</si>
  <si>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</si>
  <si>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</si>
  <si>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</si>
  <si>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</si>
  <si>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</si>
  <si>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</si>
  <si>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</si>
  <si>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</si>
  <si>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</si>
  <si>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</si>
  <si>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</si>
  <si>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</si>
  <si>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</si>
  <si>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</si>
  <si>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</si>
  <si>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</si>
  <si>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</si>
  <si>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</si>
  <si>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</si>
  <si>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</si>
  <si>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</si>
  <si>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</si>
  <si>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</si>
  <si>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</si>
  <si>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</si>
  <si>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</si>
  <si>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</si>
  <si>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De Aysén</t>
  </si>
  <si>
    <t>Cochrane</t>
  </si>
  <si>
    <t>no hay</t>
  </si>
  <si>
    <t>Lts</t>
  </si>
  <si>
    <t>RAZA</t>
  </si>
  <si>
    <t>RENDIMIENTO (kg/rebaño)</t>
  </si>
  <si>
    <t>marzo</t>
  </si>
  <si>
    <t>Feria</t>
  </si>
  <si>
    <t>Construccion de cercos</t>
  </si>
  <si>
    <t>Traslados internos</t>
  </si>
  <si>
    <t>Cosecha de pasto</t>
  </si>
  <si>
    <t>Fardo</t>
  </si>
  <si>
    <t>ene-feb</t>
  </si>
  <si>
    <t>FERTILIZANTES</t>
  </si>
  <si>
    <t>mezcla13/17/9/s7</t>
  </si>
  <si>
    <t>Kg</t>
  </si>
  <si>
    <t>FARMACOS</t>
  </si>
  <si>
    <t>Medicamentos veterinarios</t>
  </si>
  <si>
    <t>CB</t>
  </si>
  <si>
    <t>sep-oct</t>
  </si>
  <si>
    <t>kg</t>
  </si>
  <si>
    <t>Oct-Mar</t>
  </si>
  <si>
    <t>Ene-Dic</t>
  </si>
  <si>
    <t>mts</t>
  </si>
  <si>
    <t>Traslados del predio a lugar de venta</t>
  </si>
  <si>
    <t>CRIOLLA</t>
  </si>
  <si>
    <t>CAPRINOS</t>
  </si>
  <si>
    <t>Enero</t>
  </si>
  <si>
    <t>Octubre</t>
  </si>
  <si>
    <t>COSTOS DIRECTOS DE PRODUCCIÓN POR 100 VIENTRES (INCLUYE IVA)</t>
  </si>
  <si>
    <t>Rendimiento (kg/rebaño)</t>
  </si>
  <si>
    <t>Costo unitario ($/kg) (*)</t>
  </si>
  <si>
    <t>PRECIO ESPERADO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</si>
</sst>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\ _€_-;\-* #,##0\ _€_-;_-* &quot;-&quot;??\ _€_-;_-@_-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8"/>
      <color indexed="8"/>
      <name val="Helvetica Neue"/>
      <family val="2"/>
      <scheme val="minor"/>
    </font>
    <font>
      <sz val="8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3" fontId="19" fillId="0" borderId="0" applyFont="0" applyFill="0" applyBorder="0" applyAlignment="0" applyProtection="0"/>
  </cellStyleXfs>
  <cellXfs count="15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7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49" fontId="18" fillId="2" borderId="6" xfId="0" applyNumberFormat="1" applyFont="1" applyFill="1" applyBorder="1" applyAlignment="1">
      <alignment wrapText="1"/>
    </xf>
    <xf numFmtId="0" fontId="4" fillId="10" borderId="56" xfId="0" applyFont="1" applyFill="1" applyBorder="1" applyAlignment="1">
      <alignment vertical="center"/>
    </xf>
    <xf numFmtId="0" fontId="20" fillId="10" borderId="56" xfId="0" applyFont="1" applyFill="1" applyBorder="1" applyAlignment="1">
      <alignment horizontal="left" vertical="center"/>
    </xf>
    <xf numFmtId="0" fontId="21" fillId="10" borderId="56" xfId="0" applyFont="1" applyFill="1" applyBorder="1" applyAlignment="1">
      <alignment horizontal="center" vertical="center" wrapText="1"/>
    </xf>
    <xf numFmtId="0" fontId="21" fillId="10" borderId="56" xfId="0" applyFont="1" applyFill="1" applyBorder="1" applyAlignment="1">
      <alignment horizontal="center" vertical="center"/>
    </xf>
    <xf numFmtId="168" fontId="22" fillId="0" borderId="56" xfId="1" applyNumberFormat="1" applyFont="1" applyBorder="1" applyAlignment="1">
      <alignment horizontal="right" vertical="center" wrapText="1"/>
    </xf>
    <xf numFmtId="0" fontId="22" fillId="10" borderId="5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295275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7"/>
  <sheetViews>
    <sheetView showGridLines="0" tabSelected="1" topLeftCell="A46" workbookViewId="0">
      <selection activeCell="E77" sqref="E77"/>
    </sheetView>
  </sheetViews>
  <sheetFormatPr baseColWidth="10" defaultColWidth="10.85546875" defaultRowHeight="11.25" customHeight="1"/>
  <cols>
    <col min="1" max="1" width="4.42578125" style="1" customWidth="1"/>
    <col min="2" max="2" width="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82</v>
      </c>
      <c r="D9" s="8"/>
      <c r="E9" s="145" t="s">
        <v>61</v>
      </c>
      <c r="F9" s="146"/>
      <c r="G9" s="9">
        <f>+(((((100*0.9)*0.85)/2)*18))</f>
        <v>688.5</v>
      </c>
    </row>
    <row r="10" spans="1:7" ht="38.25" customHeight="1">
      <c r="A10" s="5"/>
      <c r="B10" s="10" t="s">
        <v>60</v>
      </c>
      <c r="C10" s="140" t="s">
        <v>81</v>
      </c>
      <c r="D10" s="11"/>
      <c r="E10" s="143" t="s">
        <v>1</v>
      </c>
      <c r="F10" s="144"/>
      <c r="G10" s="13" t="s">
        <v>83</v>
      </c>
    </row>
    <row r="11" spans="1:7" ht="18" customHeight="1">
      <c r="A11" s="5"/>
      <c r="B11" s="10" t="s">
        <v>2</v>
      </c>
      <c r="C11" s="13" t="s">
        <v>3</v>
      </c>
      <c r="D11" s="11"/>
      <c r="E11" s="143" t="s">
        <v>88</v>
      </c>
      <c r="F11" s="144"/>
      <c r="G11" s="14">
        <f>(55000/15)</f>
        <v>3666.6666666666665</v>
      </c>
    </row>
    <row r="12" spans="1:7" ht="11.25" customHeight="1">
      <c r="A12" s="5"/>
      <c r="B12" s="10" t="s">
        <v>4</v>
      </c>
      <c r="C12" s="15" t="s">
        <v>56</v>
      </c>
      <c r="D12" s="11"/>
      <c r="E12" s="16" t="s">
        <v>5</v>
      </c>
      <c r="F12" s="17"/>
      <c r="G12" s="18">
        <f>(G9*G11)</f>
        <v>2524500</v>
      </c>
    </row>
    <row r="13" spans="1:7" ht="11.25" customHeight="1">
      <c r="A13" s="5"/>
      <c r="B13" s="10" t="s">
        <v>6</v>
      </c>
      <c r="C13" s="13" t="s">
        <v>57</v>
      </c>
      <c r="D13" s="11"/>
      <c r="E13" s="143" t="s">
        <v>7</v>
      </c>
      <c r="F13" s="144"/>
      <c r="G13" s="13" t="s">
        <v>63</v>
      </c>
    </row>
    <row r="14" spans="1:7" ht="13.5" customHeight="1">
      <c r="A14" s="5"/>
      <c r="B14" s="10" t="s">
        <v>8</v>
      </c>
      <c r="C14" s="13" t="s">
        <v>57</v>
      </c>
      <c r="D14" s="11"/>
      <c r="E14" s="143" t="s">
        <v>9</v>
      </c>
      <c r="F14" s="144"/>
      <c r="G14" s="13" t="s">
        <v>84</v>
      </c>
    </row>
    <row r="15" spans="1:7" ht="25.5" customHeight="1">
      <c r="A15" s="5"/>
      <c r="B15" s="10" t="s">
        <v>10</v>
      </c>
      <c r="C15" s="19">
        <v>44713</v>
      </c>
      <c r="D15" s="11"/>
      <c r="E15" s="147" t="s">
        <v>11</v>
      </c>
      <c r="F15" s="148"/>
      <c r="G15" s="15" t="s">
        <v>58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49" t="s">
        <v>85</v>
      </c>
      <c r="C17" s="150"/>
      <c r="D17" s="150"/>
      <c r="E17" s="150"/>
      <c r="F17" s="150"/>
      <c r="G17" s="150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12</v>
      </c>
      <c r="C19" s="30"/>
      <c r="D19" s="31"/>
      <c r="E19" s="31"/>
      <c r="F19" s="31"/>
      <c r="G19" s="31"/>
    </row>
    <row r="20" spans="1:7" ht="24" customHeight="1">
      <c r="A20" s="25"/>
      <c r="B20" s="32" t="s">
        <v>13</v>
      </c>
      <c r="C20" s="32" t="s">
        <v>14</v>
      </c>
      <c r="D20" s="32" t="s">
        <v>15</v>
      </c>
      <c r="E20" s="32" t="s">
        <v>16</v>
      </c>
      <c r="F20" s="32" t="s">
        <v>17</v>
      </c>
      <c r="G20" s="32" t="s">
        <v>18</v>
      </c>
    </row>
    <row r="21" spans="1:7" ht="12.75" customHeight="1">
      <c r="A21" s="25"/>
      <c r="B21" s="134" t="s">
        <v>64</v>
      </c>
      <c r="C21" s="136" t="s">
        <v>79</v>
      </c>
      <c r="D21" s="136">
        <v>125</v>
      </c>
      <c r="E21" s="137" t="s">
        <v>77</v>
      </c>
      <c r="F21" s="138">
        <v>5000</v>
      </c>
      <c r="G21" s="138">
        <f>D21*F21</f>
        <v>625000</v>
      </c>
    </row>
    <row r="22" spans="1:7" ht="12.75" customHeight="1">
      <c r="A22" s="25"/>
      <c r="B22" s="135" t="s">
        <v>65</v>
      </c>
      <c r="C22" s="139" t="s">
        <v>14</v>
      </c>
      <c r="D22" s="139">
        <v>3</v>
      </c>
      <c r="E22" s="139" t="s">
        <v>78</v>
      </c>
      <c r="F22" s="138">
        <v>50000</v>
      </c>
      <c r="G22" s="138">
        <f t="shared" ref="G22" si="0">D22*F22</f>
        <v>150000</v>
      </c>
    </row>
    <row r="23" spans="1:7" ht="12.75" customHeight="1">
      <c r="A23" s="25"/>
      <c r="B23" s="35" t="s">
        <v>19</v>
      </c>
      <c r="C23" s="36"/>
      <c r="D23" s="36"/>
      <c r="E23" s="36"/>
      <c r="F23" s="37"/>
      <c r="G23" s="38">
        <f>SUM(G21:G22)</f>
        <v>775000</v>
      </c>
    </row>
    <row r="24" spans="1:7" ht="12" customHeight="1">
      <c r="A24" s="2"/>
      <c r="B24" s="26"/>
      <c r="C24" s="28"/>
      <c r="D24" s="28"/>
      <c r="E24" s="28"/>
      <c r="F24" s="39"/>
      <c r="G24" s="39"/>
    </row>
    <row r="25" spans="1:7" ht="12" customHeight="1">
      <c r="A25" s="5"/>
      <c r="B25" s="40" t="s">
        <v>20</v>
      </c>
      <c r="C25" s="41"/>
      <c r="D25" s="42"/>
      <c r="E25" s="42"/>
      <c r="F25" s="43"/>
      <c r="G25" s="43"/>
    </row>
    <row r="26" spans="1:7" ht="24" customHeight="1">
      <c r="A26" s="5"/>
      <c r="B26" s="44" t="s">
        <v>13</v>
      </c>
      <c r="C26" s="45" t="s">
        <v>14</v>
      </c>
      <c r="D26" s="45" t="s">
        <v>15</v>
      </c>
      <c r="E26" s="44" t="s">
        <v>16</v>
      </c>
      <c r="F26" s="45" t="s">
        <v>17</v>
      </c>
      <c r="G26" s="44" t="s">
        <v>18</v>
      </c>
    </row>
    <row r="27" spans="1:7" ht="12" customHeight="1">
      <c r="A27" s="5"/>
      <c r="B27" s="46"/>
      <c r="C27" s="47"/>
      <c r="D27" s="47"/>
      <c r="E27" s="47"/>
      <c r="F27" s="129"/>
      <c r="G27" s="129"/>
    </row>
    <row r="28" spans="1:7" ht="12" customHeight="1">
      <c r="A28" s="5"/>
      <c r="B28" s="48" t="s">
        <v>21</v>
      </c>
      <c r="C28" s="49"/>
      <c r="D28" s="49"/>
      <c r="E28" s="49"/>
      <c r="F28" s="50"/>
      <c r="G28" s="130">
        <f>SUM(G27)</f>
        <v>0</v>
      </c>
    </row>
    <row r="29" spans="1:7" ht="12" customHeight="1">
      <c r="A29" s="2"/>
      <c r="B29" s="51"/>
      <c r="C29" s="52"/>
      <c r="D29" s="52"/>
      <c r="E29" s="52"/>
      <c r="F29" s="53"/>
      <c r="G29" s="53"/>
    </row>
    <row r="30" spans="1:7" ht="12" customHeight="1">
      <c r="A30" s="5"/>
      <c r="B30" s="40" t="s">
        <v>22</v>
      </c>
      <c r="C30" s="41"/>
      <c r="D30" s="42"/>
      <c r="E30" s="42"/>
      <c r="F30" s="43"/>
      <c r="G30" s="43"/>
    </row>
    <row r="31" spans="1:7" ht="24" customHeight="1">
      <c r="A31" s="5"/>
      <c r="B31" s="54" t="s">
        <v>13</v>
      </c>
      <c r="C31" s="54" t="s">
        <v>14</v>
      </c>
      <c r="D31" s="54" t="s">
        <v>15</v>
      </c>
      <c r="E31" s="54" t="s">
        <v>16</v>
      </c>
      <c r="F31" s="55" t="s">
        <v>17</v>
      </c>
      <c r="G31" s="54" t="s">
        <v>18</v>
      </c>
    </row>
    <row r="32" spans="1:7" ht="12.75" customHeight="1">
      <c r="A32" s="25"/>
      <c r="B32" s="12" t="s">
        <v>66</v>
      </c>
      <c r="C32" s="33" t="s">
        <v>67</v>
      </c>
      <c r="D32" s="34">
        <v>50</v>
      </c>
      <c r="E32" s="15" t="s">
        <v>68</v>
      </c>
      <c r="F32" s="18">
        <v>5000</v>
      </c>
      <c r="G32" s="18">
        <f>+F32*D32</f>
        <v>250000</v>
      </c>
    </row>
    <row r="33" spans="1:11" ht="12.75" customHeight="1">
      <c r="A33" s="5"/>
      <c r="B33" s="56" t="s">
        <v>23</v>
      </c>
      <c r="C33" s="57"/>
      <c r="D33" s="57"/>
      <c r="E33" s="57"/>
      <c r="F33" s="58"/>
      <c r="G33" s="59">
        <f>SUM(G32:G32)</f>
        <v>250000</v>
      </c>
    </row>
    <row r="34" spans="1:11" ht="12" customHeight="1">
      <c r="A34" s="2"/>
      <c r="B34" s="51"/>
      <c r="C34" s="52"/>
      <c r="D34" s="52"/>
      <c r="E34" s="52"/>
      <c r="F34" s="53"/>
      <c r="G34" s="53"/>
    </row>
    <row r="35" spans="1:11" ht="12" customHeight="1">
      <c r="A35" s="5"/>
      <c r="B35" s="40" t="s">
        <v>24</v>
      </c>
      <c r="C35" s="41"/>
      <c r="D35" s="42"/>
      <c r="E35" s="42"/>
      <c r="F35" s="43"/>
      <c r="G35" s="43"/>
    </row>
    <row r="36" spans="1:11" ht="24" customHeight="1">
      <c r="A36" s="5"/>
      <c r="B36" s="55" t="s">
        <v>25</v>
      </c>
      <c r="C36" s="55" t="s">
        <v>26</v>
      </c>
      <c r="D36" s="55" t="s">
        <v>27</v>
      </c>
      <c r="E36" s="55" t="s">
        <v>16</v>
      </c>
      <c r="F36" s="55" t="s">
        <v>17</v>
      </c>
      <c r="G36" s="55" t="s">
        <v>18</v>
      </c>
      <c r="K36" s="128"/>
    </row>
    <row r="37" spans="1:11" ht="12.75" customHeight="1">
      <c r="A37" s="25"/>
      <c r="B37" s="133" t="s">
        <v>69</v>
      </c>
      <c r="C37" s="33" t="s">
        <v>59</v>
      </c>
      <c r="D37" s="34">
        <v>20</v>
      </c>
      <c r="E37" s="131" t="s">
        <v>75</v>
      </c>
      <c r="F37" s="18">
        <v>1500</v>
      </c>
      <c r="G37" s="18">
        <f t="shared" ref="G37:G39" si="1">(D37*F37)</f>
        <v>30000</v>
      </c>
      <c r="K37" s="128"/>
    </row>
    <row r="38" spans="1:11" ht="12.75" customHeight="1">
      <c r="A38" s="84"/>
      <c r="B38" s="131" t="s">
        <v>70</v>
      </c>
      <c r="C38" s="33" t="s">
        <v>71</v>
      </c>
      <c r="D38" s="34">
        <v>350</v>
      </c>
      <c r="E38" s="131" t="s">
        <v>75</v>
      </c>
      <c r="F38" s="18">
        <v>1230</v>
      </c>
      <c r="G38" s="18">
        <f t="shared" si="1"/>
        <v>430500</v>
      </c>
      <c r="K38" s="128"/>
    </row>
    <row r="39" spans="1:11" ht="12.75" customHeight="1">
      <c r="A39" s="84"/>
      <c r="B39" s="133" t="s">
        <v>72</v>
      </c>
      <c r="C39" s="33" t="s">
        <v>14</v>
      </c>
      <c r="D39" s="34">
        <v>4</v>
      </c>
      <c r="E39" s="131" t="s">
        <v>75</v>
      </c>
      <c r="F39" s="18">
        <v>20000</v>
      </c>
      <c r="G39" s="18">
        <f t="shared" si="1"/>
        <v>80000</v>
      </c>
      <c r="K39" s="128"/>
    </row>
    <row r="40" spans="1:11" ht="12.75" customHeight="1">
      <c r="A40" s="84"/>
      <c r="B40" s="132" t="s">
        <v>73</v>
      </c>
      <c r="C40" s="33" t="s">
        <v>74</v>
      </c>
      <c r="D40" s="34">
        <v>100</v>
      </c>
      <c r="E40" s="132" t="s">
        <v>75</v>
      </c>
      <c r="F40" s="18">
        <v>2000</v>
      </c>
      <c r="G40" s="18">
        <f t="shared" ref="G40" si="2">(D40*F40)</f>
        <v>200000</v>
      </c>
      <c r="K40" s="128"/>
    </row>
    <row r="41" spans="1:11" ht="13.5" customHeight="1">
      <c r="A41" s="5"/>
      <c r="B41" s="62" t="s">
        <v>28</v>
      </c>
      <c r="C41" s="63"/>
      <c r="D41" s="63"/>
      <c r="E41" s="63"/>
      <c r="F41" s="64"/>
      <c r="G41" s="65">
        <f>SUM(G37:G39)</f>
        <v>540500</v>
      </c>
    </row>
    <row r="42" spans="1:11" ht="12" customHeight="1">
      <c r="A42" s="2"/>
      <c r="B42" s="51"/>
      <c r="C42" s="52"/>
      <c r="D42" s="52"/>
      <c r="E42" s="66"/>
      <c r="F42" s="53"/>
      <c r="G42" s="53"/>
    </row>
    <row r="43" spans="1:11" ht="12" customHeight="1">
      <c r="A43" s="5"/>
      <c r="B43" s="40" t="s">
        <v>29</v>
      </c>
      <c r="C43" s="41"/>
      <c r="D43" s="42"/>
      <c r="E43" s="42"/>
      <c r="F43" s="43"/>
      <c r="G43" s="43"/>
    </row>
    <row r="44" spans="1:11" ht="24" customHeight="1">
      <c r="A44" s="5"/>
      <c r="B44" s="54" t="s">
        <v>30</v>
      </c>
      <c r="C44" s="55" t="s">
        <v>26</v>
      </c>
      <c r="D44" s="55" t="s">
        <v>27</v>
      </c>
      <c r="E44" s="54" t="s">
        <v>16</v>
      </c>
      <c r="F44" s="55" t="s">
        <v>17</v>
      </c>
      <c r="G44" s="54" t="s">
        <v>18</v>
      </c>
    </row>
    <row r="45" spans="1:11" ht="15">
      <c r="A45" s="84"/>
      <c r="B45" s="131" t="s">
        <v>80</v>
      </c>
      <c r="C45" s="60" t="s">
        <v>76</v>
      </c>
      <c r="D45" s="61">
        <f>+G9</f>
        <v>688.5</v>
      </c>
      <c r="E45" s="33" t="s">
        <v>62</v>
      </c>
      <c r="F45" s="67">
        <v>78.5</v>
      </c>
      <c r="G45" s="61">
        <f>(D45*F45)</f>
        <v>54047.25</v>
      </c>
    </row>
    <row r="46" spans="1:11" ht="13.5" customHeight="1">
      <c r="A46" s="5"/>
      <c r="B46" s="68" t="s">
        <v>31</v>
      </c>
      <c r="C46" s="69"/>
      <c r="D46" s="69"/>
      <c r="E46" s="69"/>
      <c r="F46" s="70"/>
      <c r="G46" s="71">
        <f>SUM(G45:G45)</f>
        <v>54047.25</v>
      </c>
    </row>
    <row r="47" spans="1:11" ht="12" customHeight="1">
      <c r="A47" s="2"/>
      <c r="B47" s="87"/>
      <c r="C47" s="87"/>
      <c r="D47" s="87"/>
      <c r="E47" s="87"/>
      <c r="F47" s="88"/>
      <c r="G47" s="88"/>
    </row>
    <row r="48" spans="1:11" ht="12" customHeight="1">
      <c r="A48" s="84"/>
      <c r="B48" s="89" t="s">
        <v>32</v>
      </c>
      <c r="C48" s="90"/>
      <c r="D48" s="90"/>
      <c r="E48" s="90"/>
      <c r="F48" s="90"/>
      <c r="G48" s="91">
        <f>G23+G28+G33+G41+G46</f>
        <v>1619547.25</v>
      </c>
    </row>
    <row r="49" spans="1:7" ht="12" customHeight="1">
      <c r="A49" s="84"/>
      <c r="B49" s="92" t="s">
        <v>33</v>
      </c>
      <c r="C49" s="73"/>
      <c r="D49" s="73"/>
      <c r="E49" s="73"/>
      <c r="F49" s="73"/>
      <c r="G49" s="93">
        <f>G48*0.05</f>
        <v>80977.362500000003</v>
      </c>
    </row>
    <row r="50" spans="1:7" ht="12" customHeight="1">
      <c r="A50" s="84"/>
      <c r="B50" s="94" t="s">
        <v>34</v>
      </c>
      <c r="C50" s="72"/>
      <c r="D50" s="72"/>
      <c r="E50" s="72"/>
      <c r="F50" s="72"/>
      <c r="G50" s="95">
        <f>G49+G48</f>
        <v>1700524.6125</v>
      </c>
    </row>
    <row r="51" spans="1:7" ht="12" customHeight="1">
      <c r="A51" s="84"/>
      <c r="B51" s="92" t="s">
        <v>35</v>
      </c>
      <c r="C51" s="73"/>
      <c r="D51" s="73"/>
      <c r="E51" s="73"/>
      <c r="F51" s="73"/>
      <c r="G51" s="93">
        <f>G12</f>
        <v>2524500</v>
      </c>
    </row>
    <row r="52" spans="1:7" ht="12" customHeight="1">
      <c r="A52" s="84"/>
      <c r="B52" s="96" t="s">
        <v>36</v>
      </c>
      <c r="C52" s="97"/>
      <c r="D52" s="97"/>
      <c r="E52" s="97"/>
      <c r="F52" s="97"/>
      <c r="G52" s="98">
        <f>G51-G50</f>
        <v>823975.38749999995</v>
      </c>
    </row>
    <row r="53" spans="1:7" ht="12" customHeight="1">
      <c r="A53" s="84"/>
      <c r="B53" s="85" t="s">
        <v>37</v>
      </c>
      <c r="C53" s="86"/>
      <c r="D53" s="86"/>
      <c r="E53" s="86"/>
      <c r="F53" s="86"/>
      <c r="G53" s="81"/>
    </row>
    <row r="54" spans="1:7" ht="12.75" customHeight="1" thickBot="1">
      <c r="A54" s="84"/>
      <c r="B54" s="99"/>
      <c r="C54" s="86"/>
      <c r="D54" s="86"/>
      <c r="E54" s="86"/>
      <c r="F54" s="86"/>
      <c r="G54" s="81"/>
    </row>
    <row r="55" spans="1:7" ht="12" customHeight="1">
      <c r="A55" s="84"/>
      <c r="B55" s="111" t="s">
        <v>38</v>
      </c>
      <c r="C55" s="112"/>
      <c r="D55" s="112"/>
      <c r="E55" s="112"/>
      <c r="F55" s="113"/>
      <c r="G55" s="81"/>
    </row>
    <row r="56" spans="1:7" ht="12" customHeight="1">
      <c r="A56" s="84"/>
      <c r="B56" s="114" t="s">
        <v>39</v>
      </c>
      <c r="C56" s="83"/>
      <c r="D56" s="83"/>
      <c r="E56" s="83"/>
      <c r="F56" s="115"/>
      <c r="G56" s="81"/>
    </row>
    <row r="57" spans="1:7" ht="12" customHeight="1">
      <c r="A57" s="84"/>
      <c r="B57" s="114" t="s">
        <v>40</v>
      </c>
      <c r="C57" s="83"/>
      <c r="D57" s="83"/>
      <c r="E57" s="83"/>
      <c r="F57" s="115"/>
      <c r="G57" s="81"/>
    </row>
    <row r="58" spans="1:7" ht="12" customHeight="1">
      <c r="A58" s="84"/>
      <c r="B58" s="114" t="s">
        <v>41</v>
      </c>
      <c r="C58" s="83"/>
      <c r="D58" s="83"/>
      <c r="E58" s="83"/>
      <c r="F58" s="115"/>
      <c r="G58" s="81"/>
    </row>
    <row r="59" spans="1:7" ht="12" customHeight="1">
      <c r="A59" s="84"/>
      <c r="B59" s="114" t="s">
        <v>42</v>
      </c>
      <c r="C59" s="83"/>
      <c r="D59" s="83"/>
      <c r="E59" s="83"/>
      <c r="F59" s="115"/>
      <c r="G59" s="81"/>
    </row>
    <row r="60" spans="1:7" ht="12" customHeight="1">
      <c r="A60" s="84"/>
      <c r="B60" s="114" t="s">
        <v>43</v>
      </c>
      <c r="C60" s="83"/>
      <c r="D60" s="83"/>
      <c r="E60" s="83"/>
      <c r="F60" s="115"/>
      <c r="G60" s="81"/>
    </row>
    <row r="61" spans="1:7" ht="12.75" customHeight="1" thickBot="1">
      <c r="A61" s="84"/>
      <c r="B61" s="116" t="s">
        <v>44</v>
      </c>
      <c r="C61" s="117"/>
      <c r="D61" s="117"/>
      <c r="E61" s="117"/>
      <c r="F61" s="118"/>
      <c r="G61" s="81"/>
    </row>
    <row r="62" spans="1:7" ht="12.75" customHeight="1">
      <c r="A62" s="84"/>
      <c r="B62" s="109"/>
      <c r="C62" s="83"/>
      <c r="D62" s="83"/>
      <c r="E62" s="83"/>
      <c r="F62" s="83"/>
      <c r="G62" s="81"/>
    </row>
    <row r="63" spans="1:7" ht="15" customHeight="1" thickBot="1">
      <c r="A63" s="84"/>
      <c r="B63" s="141" t="s">
        <v>45</v>
      </c>
      <c r="C63" s="142"/>
      <c r="D63" s="108"/>
      <c r="E63" s="75"/>
      <c r="F63" s="75"/>
      <c r="G63" s="81"/>
    </row>
    <row r="64" spans="1:7" ht="12" customHeight="1">
      <c r="A64" s="84"/>
      <c r="B64" s="101" t="s">
        <v>30</v>
      </c>
      <c r="C64" s="76" t="s">
        <v>46</v>
      </c>
      <c r="D64" s="102" t="s">
        <v>47</v>
      </c>
      <c r="E64" s="75"/>
      <c r="F64" s="75"/>
      <c r="G64" s="81"/>
    </row>
    <row r="65" spans="1:7" ht="12" customHeight="1">
      <c r="A65" s="84"/>
      <c r="B65" s="103" t="s">
        <v>48</v>
      </c>
      <c r="C65" s="77">
        <f>+G23</f>
        <v>775000</v>
      </c>
      <c r="D65" s="104">
        <f>(C65/C71)</f>
        <v>0.45574171305915162</v>
      </c>
      <c r="E65" s="75"/>
      <c r="F65" s="75"/>
      <c r="G65" s="81"/>
    </row>
    <row r="66" spans="1:7" ht="12" customHeight="1">
      <c r="A66" s="84"/>
      <c r="B66" s="103" t="s">
        <v>49</v>
      </c>
      <c r="C66" s="77">
        <f>+G28</f>
        <v>0</v>
      </c>
      <c r="D66" s="104">
        <v>0</v>
      </c>
      <c r="E66" s="75"/>
      <c r="F66" s="75"/>
      <c r="G66" s="81"/>
    </row>
    <row r="67" spans="1:7" ht="12" customHeight="1">
      <c r="A67" s="84"/>
      <c r="B67" s="103" t="s">
        <v>50</v>
      </c>
      <c r="C67" s="77">
        <f>+G33</f>
        <v>250000</v>
      </c>
      <c r="D67" s="104">
        <f>(C67/C71)</f>
        <v>0.14701345582553277</v>
      </c>
      <c r="E67" s="75"/>
      <c r="F67" s="75"/>
      <c r="G67" s="81"/>
    </row>
    <row r="68" spans="1:7" ht="12" customHeight="1">
      <c r="A68" s="84"/>
      <c r="B68" s="103" t="s">
        <v>25</v>
      </c>
      <c r="C68" s="77">
        <f>+G41</f>
        <v>540500</v>
      </c>
      <c r="D68" s="104">
        <f>(C68/C71)</f>
        <v>0.31784309149480189</v>
      </c>
      <c r="E68" s="75"/>
      <c r="F68" s="75"/>
      <c r="G68" s="81"/>
    </row>
    <row r="69" spans="1:7" ht="12" customHeight="1">
      <c r="A69" s="84"/>
      <c r="B69" s="103" t="s">
        <v>51</v>
      </c>
      <c r="C69" s="78">
        <f>+G46</f>
        <v>54047.25</v>
      </c>
      <c r="D69" s="104">
        <f>(C69/C71)</f>
        <v>3.1782692001466106E-2</v>
      </c>
      <c r="E69" s="80"/>
      <c r="F69" s="80"/>
      <c r="G69" s="81"/>
    </row>
    <row r="70" spans="1:7" ht="12" customHeight="1">
      <c r="A70" s="84"/>
      <c r="B70" s="103" t="s">
        <v>52</v>
      </c>
      <c r="C70" s="78">
        <f>+G49</f>
        <v>80977.362500000003</v>
      </c>
      <c r="D70" s="104">
        <f>(C70/C71)</f>
        <v>4.7619047619047616E-2</v>
      </c>
      <c r="E70" s="80"/>
      <c r="F70" s="80"/>
      <c r="G70" s="81"/>
    </row>
    <row r="71" spans="1:7" ht="12.75" customHeight="1" thickBot="1">
      <c r="A71" s="84"/>
      <c r="B71" s="105" t="s">
        <v>53</v>
      </c>
      <c r="C71" s="106">
        <f>SUM(C65:C70)</f>
        <v>1700524.6125</v>
      </c>
      <c r="D71" s="107">
        <f>SUM(D65:D70)</f>
        <v>1</v>
      </c>
      <c r="E71" s="80"/>
      <c r="F71" s="80"/>
      <c r="G71" s="81"/>
    </row>
    <row r="72" spans="1:7" ht="12" customHeight="1">
      <c r="A72" s="84"/>
      <c r="B72" s="99"/>
      <c r="C72" s="86"/>
      <c r="D72" s="86"/>
      <c r="E72" s="86"/>
      <c r="F72" s="86"/>
      <c r="G72" s="81"/>
    </row>
    <row r="73" spans="1:7" ht="12.75" customHeight="1">
      <c r="A73" s="84"/>
      <c r="B73" s="100"/>
      <c r="C73" s="86"/>
      <c r="D73" s="86"/>
      <c r="E73" s="86"/>
      <c r="F73" s="86"/>
      <c r="G73" s="81"/>
    </row>
    <row r="74" spans="1:7" ht="12" customHeight="1" thickBot="1">
      <c r="A74" s="74"/>
      <c r="B74" s="120"/>
      <c r="C74" s="121" t="s">
        <v>54</v>
      </c>
      <c r="D74" s="122"/>
      <c r="E74" s="123"/>
      <c r="F74" s="79"/>
      <c r="G74" s="81"/>
    </row>
    <row r="75" spans="1:7" ht="12" customHeight="1">
      <c r="A75" s="84"/>
      <c r="B75" s="124" t="s">
        <v>86</v>
      </c>
      <c r="C75" s="125">
        <v>500</v>
      </c>
      <c r="D75" s="125">
        <v>689</v>
      </c>
      <c r="E75" s="126">
        <v>800</v>
      </c>
      <c r="F75" s="119"/>
      <c r="G75" s="82"/>
    </row>
    <row r="76" spans="1:7" ht="12.75" customHeight="1" thickBot="1">
      <c r="A76" s="84"/>
      <c r="B76" s="105" t="s">
        <v>87</v>
      </c>
      <c r="C76" s="106">
        <f>+C71/C75</f>
        <v>3401.0492250000002</v>
      </c>
      <c r="D76" s="106">
        <f>+C71/D75</f>
        <v>2468.1053882438318</v>
      </c>
      <c r="E76" s="127">
        <f>+C71/E75</f>
        <v>2125.6557656250002</v>
      </c>
      <c r="F76" s="119"/>
      <c r="G76" s="82"/>
    </row>
    <row r="77" spans="1:7" ht="15.6" customHeight="1">
      <c r="A77" s="84"/>
      <c r="B77" s="110" t="s">
        <v>55</v>
      </c>
      <c r="C77" s="83"/>
      <c r="D77" s="83"/>
      <c r="E77" s="83"/>
      <c r="F77" s="83"/>
      <c r="G77" s="83"/>
    </row>
  </sheetData>
  <mergeCells count="8">
    <mergeCell ref="B63:C6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Urrutia Ramirez Patricio Alejandro</cp:lastModifiedBy>
  <dcterms:created xsi:type="dcterms:W3CDTF">2020-11-27T12:49:26Z</dcterms:created>
  <dcterms:modified xsi:type="dcterms:W3CDTF">2022-07-22T21:23:35Z</dcterms:modified>
</cp:coreProperties>
</file>