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19200" windowHeight="10095"/>
  </bookViews>
  <sheets>
    <sheet name="CEBOLLA DE GUARD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G78" i="1" l="1"/>
  <c r="G76" i="1"/>
  <c r="G75" i="1"/>
  <c r="G74" i="1"/>
  <c r="G73" i="1"/>
  <c r="G71" i="1"/>
  <c r="G70" i="1"/>
  <c r="G69" i="1"/>
  <c r="G68" i="1"/>
  <c r="G66" i="1"/>
  <c r="G65" i="1"/>
  <c r="G64" i="1"/>
  <c r="G63" i="1"/>
  <c r="G61" i="1"/>
  <c r="G59" i="1"/>
  <c r="G58" i="1"/>
  <c r="G57" i="1"/>
  <c r="G55" i="1"/>
  <c r="G33" i="1" l="1"/>
  <c r="G79" i="1" l="1"/>
  <c r="G22" i="1" l="1"/>
  <c r="G23" i="1"/>
  <c r="G24" i="1"/>
  <c r="G25" i="1"/>
  <c r="G26" i="1"/>
  <c r="G27" i="1"/>
  <c r="G28" i="1"/>
  <c r="G29" i="1"/>
  <c r="G30" i="1"/>
  <c r="G31" i="1"/>
  <c r="G32" i="1"/>
  <c r="G21" i="1"/>
  <c r="G34" i="1" l="1"/>
  <c r="G12" i="1"/>
  <c r="D113" i="1" l="1"/>
  <c r="G44" i="1"/>
  <c r="G45" i="1"/>
  <c r="G46" i="1"/>
  <c r="G47" i="1"/>
  <c r="G48" i="1"/>
  <c r="G49" i="1"/>
  <c r="G50" i="1"/>
  <c r="G43" i="1"/>
  <c r="C103" i="1"/>
  <c r="G39" i="1" l="1"/>
  <c r="G84" i="1"/>
  <c r="C107" i="1" s="1"/>
  <c r="G89" i="1"/>
  <c r="C106" i="1" l="1"/>
  <c r="G51" i="1"/>
  <c r="C105" i="1" s="1"/>
  <c r="G86" i="1" l="1"/>
  <c r="G87" i="1" s="1"/>
  <c r="G88" i="1" l="1"/>
  <c r="D114" i="1" s="1"/>
  <c r="C108" i="1"/>
  <c r="C109" i="1" s="1"/>
  <c r="D106" i="1" s="1"/>
  <c r="C114" i="1" l="1"/>
  <c r="E114" i="1"/>
  <c r="G90" i="1"/>
  <c r="D108" i="1"/>
  <c r="D105" i="1"/>
  <c r="D107" i="1"/>
  <c r="D103" i="1"/>
  <c r="D109" i="1" l="1"/>
</calcChain>
</file>

<file path=xl/sharedStrings.xml><?xml version="1.0" encoding="utf-8"?>
<sst xmlns="http://schemas.openxmlformats.org/spreadsheetml/2006/main" count="235" uniqueCount="143">
  <si>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</si>
  <si>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</si>
  <si>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</si>
  <si>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</si>
  <si>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</si>
  <si>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</si>
  <si>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</si>
  <si>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</si>
  <si>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</si>
  <si>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</si>
  <si>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</si>
  <si>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</si>
  <si>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</si>
  <si>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</si>
  <si>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</si>
  <si>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</si>
  <si>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</si>
  <si>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</si>
  <si>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</si>
  <si>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</si>
  <si>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</si>
  <si>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</si>
  <si>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</si>
  <si>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</si>
  <si>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</si>
  <si>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</si>
  <si>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</si>
  <si>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</si>
  <si>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</si>
  <si>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</si>
  <si>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</si>
  <si>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</si>
  <si>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</si>
  <si>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</si>
  <si>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</si>
  <si>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</si>
  <si>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</si>
  <si>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</si>
  <si>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</si>
  <si>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</si>
  <si>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</si>
  <si>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</si>
  <si>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</si>
  <si>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</si>
  <si>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</si>
  <si>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</si>
  <si>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</si>
  <si>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</si>
  <si>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</si>
  <si>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</si>
  <si>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</si>
  <si>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</si>
  <si>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</si>
  <si>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</si>
  <si>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</si>
  <si>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</si>
  <si>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</si>
  <si>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</si>
  <si>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</si>
  <si>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</si>
  <si>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GUARDA</t>
  </si>
  <si>
    <t>COBRA O GRANO DE ORO</t>
  </si>
  <si>
    <t>MEDIO</t>
  </si>
  <si>
    <t>METROPOLITANA</t>
  </si>
  <si>
    <t>TALAGANTE</t>
  </si>
  <si>
    <t>MERCADO INTERNO</t>
  </si>
  <si>
    <t>Mar-Abr</t>
  </si>
  <si>
    <t xml:space="preserve"> </t>
  </si>
  <si>
    <t>RENDIMIENTO (Kg/Há.)</t>
  </si>
  <si>
    <t>PRECIO ESPERADO ($/kg)</t>
  </si>
  <si>
    <t>Paleo acequia</t>
  </si>
  <si>
    <t>Ago-Sep</t>
  </si>
  <si>
    <t>Riego pre-transplante/siembra</t>
  </si>
  <si>
    <t>Transplante/siembra</t>
  </si>
  <si>
    <t>Riegos (4)</t>
  </si>
  <si>
    <t>Dic- Ene</t>
  </si>
  <si>
    <t>Aplicación fertilizante</t>
  </si>
  <si>
    <t>Limpia manual</t>
  </si>
  <si>
    <t>Aplicación pesticidas</t>
  </si>
  <si>
    <t>Oct-Nov</t>
  </si>
  <si>
    <t>Aplicación pesticidas (2)</t>
  </si>
  <si>
    <t>Dic-Feb</t>
  </si>
  <si>
    <t>Riegos (3)</t>
  </si>
  <si>
    <t>Ene-Mar</t>
  </si>
  <si>
    <t>Sept</t>
  </si>
  <si>
    <t>Oct</t>
  </si>
  <si>
    <t>Nov</t>
  </si>
  <si>
    <t>Octu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</si>
  <si>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</si>
  <si>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</si>
  <si>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</si>
  <si>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</si>
  <si>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</si>
  <si>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Sep-Oct</t>
  </si>
  <si>
    <t>Acequiadura</t>
  </si>
  <si>
    <t>May- Nov</t>
  </si>
  <si>
    <t>Sep-Dic</t>
  </si>
  <si>
    <t>Lt</t>
  </si>
  <si>
    <t>ESCENARIOS COSTO UNITARIO  ($/</t>
  </si>
  <si>
    <t>Kg</t>
  </si>
  <si>
    <t>El Monte</t>
  </si>
  <si>
    <t>Dic</t>
  </si>
  <si>
    <t>FUNGICIDAS</t>
  </si>
  <si>
    <t>May-Ago</t>
  </si>
  <si>
    <t>Ninguna</t>
  </si>
  <si>
    <t>SEMILLAS</t>
  </si>
  <si>
    <t>FERTILIZANTES</t>
  </si>
  <si>
    <t>Urea</t>
  </si>
  <si>
    <t>Fosfato monoamónico</t>
  </si>
  <si>
    <t>Nitrato potasio</t>
  </si>
  <si>
    <t>BIOESTIMULANTES</t>
  </si>
  <si>
    <t>Kelpak</t>
  </si>
  <si>
    <t>Forum</t>
  </si>
  <si>
    <t>Consento</t>
  </si>
  <si>
    <t>Ridomil Gold MZ</t>
  </si>
  <si>
    <t>Manzate</t>
  </si>
  <si>
    <t>HERBICIDAS</t>
  </si>
  <si>
    <t>Tango</t>
  </si>
  <si>
    <t>Prodigio</t>
  </si>
  <si>
    <t>Centurión</t>
  </si>
  <si>
    <t>INSECTICIDAS</t>
  </si>
  <si>
    <t>Gladiador</t>
  </si>
  <si>
    <t>Engeo</t>
  </si>
  <si>
    <t>Minecto Pro</t>
  </si>
  <si>
    <t>Orthene</t>
  </si>
  <si>
    <t>ADHERENTES</t>
  </si>
  <si>
    <t>Silwet</t>
  </si>
  <si>
    <t>Rendimiento (kg/hà)</t>
  </si>
  <si>
    <t>Costo unitario ($/kg) (*)</t>
  </si>
  <si>
    <t>Arranque. Amarradura y acarreo a bodega</t>
  </si>
  <si>
    <t>Llenado de bins</t>
  </si>
  <si>
    <t>Mar</t>
  </si>
  <si>
    <t>Jun-Ago</t>
  </si>
  <si>
    <t>Ago-Sep-Oct</t>
  </si>
  <si>
    <t>Jun-Oct</t>
  </si>
  <si>
    <t>Abr-Oct</t>
  </si>
  <si>
    <t>Spectro</t>
  </si>
  <si>
    <t>Jun</t>
  </si>
  <si>
    <t>Jun-Jul</t>
  </si>
  <si>
    <t>Abr- Jun - Jul</t>
  </si>
  <si>
    <t>Jul</t>
  </si>
  <si>
    <t>Jun-Dic</t>
  </si>
  <si>
    <t>Transporte a mercadoi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</si>
</sst>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19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7" borderId="23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4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0" fontId="12" fillId="7" borderId="23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167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0" fontId="18" fillId="2" borderId="10" xfId="0" applyFont="1" applyFill="1" applyBorder="1" applyAlignment="1"/>
    <xf numFmtId="1" fontId="4" fillId="2" borderId="6" xfId="0" applyNumberFormat="1" applyFont="1" applyFill="1" applyBorder="1" applyAlignment="1">
      <alignment horizontal="center" wrapText="1"/>
    </xf>
    <xf numFmtId="3" fontId="12" fillId="8" borderId="48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/>
    <xf numFmtId="168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/>
    </xf>
    <xf numFmtId="17" fontId="20" fillId="0" borderId="57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3" xfId="0" applyFont="1" applyFill="1" applyBorder="1" applyAlignment="1"/>
    <xf numFmtId="3" fontId="4" fillId="0" borderId="23" xfId="0" applyNumberFormat="1" applyFont="1" applyFill="1" applyBorder="1" applyAlignment="1"/>
    <xf numFmtId="49" fontId="4" fillId="0" borderId="23" xfId="0" applyNumberFormat="1" applyFont="1" applyFill="1" applyBorder="1" applyAlignment="1">
      <alignment horizontal="right" vertical="center" wrapText="1"/>
    </xf>
    <xf numFmtId="168" fontId="4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right" wrapText="1"/>
    </xf>
    <xf numFmtId="49" fontId="4" fillId="0" borderId="23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justify" wrapText="1"/>
    </xf>
    <xf numFmtId="0" fontId="6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vertical="center"/>
    </xf>
    <xf numFmtId="49" fontId="1" fillId="0" borderId="23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vertical="center"/>
    </xf>
    <xf numFmtId="165" fontId="16" fillId="0" borderId="23" xfId="0" applyNumberFormat="1" applyFont="1" applyFill="1" applyBorder="1" applyAlignment="1">
      <alignment vertical="center"/>
    </xf>
    <xf numFmtId="0" fontId="14" fillId="0" borderId="23" xfId="0" applyFont="1" applyFill="1" applyBorder="1" applyAlignment="1"/>
    <xf numFmtId="0" fontId="0" fillId="0" borderId="0" xfId="0" applyNumberFormat="1" applyFont="1" applyFill="1" applyAlignment="1"/>
    <xf numFmtId="49" fontId="21" fillId="2" borderId="6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3" fontId="22" fillId="2" borderId="6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left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3" fontId="4" fillId="0" borderId="6" xfId="0" applyNumberFormat="1" applyFont="1" applyFill="1" applyBorder="1" applyAlignment="1"/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0" xfId="0" applyFont="1" applyFill="1" applyAlignment="1"/>
    <xf numFmtId="49" fontId="22" fillId="0" borderId="6" xfId="0" applyNumberFormat="1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49" fontId="22" fillId="0" borderId="6" xfId="0" applyNumberFormat="1" applyFont="1" applyFill="1" applyBorder="1" applyAlignment="1">
      <alignment horizontal="center"/>
    </xf>
    <xf numFmtId="0" fontId="22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left"/>
    </xf>
    <xf numFmtId="49" fontId="22" fillId="0" borderId="19" xfId="0" applyNumberFormat="1" applyFont="1" applyFill="1" applyBorder="1" applyAlignment="1">
      <alignment horizontal="left"/>
    </xf>
    <xf numFmtId="49" fontId="22" fillId="0" borderId="19" xfId="0" applyNumberFormat="1" applyFont="1" applyFill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3" fontId="22" fillId="0" borderId="19" xfId="0" applyNumberFormat="1" applyFont="1" applyFill="1" applyBorder="1" applyAlignment="1">
      <alignment horizontal="center"/>
    </xf>
    <xf numFmtId="49" fontId="21" fillId="0" borderId="19" xfId="0" applyNumberFormat="1" applyFont="1" applyFill="1" applyBorder="1" applyAlignment="1">
      <alignment horizontal="left"/>
    </xf>
    <xf numFmtId="49" fontId="23" fillId="3" borderId="15" xfId="0" applyNumberFormat="1" applyFont="1" applyFill="1" applyBorder="1" applyAlignment="1">
      <alignment vertical="center"/>
    </xf>
    <xf numFmtId="0" fontId="23" fillId="3" borderId="15" xfId="0" applyFont="1" applyFill="1" applyBorder="1" applyAlignment="1">
      <alignment horizontal="center" vertical="center"/>
    </xf>
    <xf numFmtId="3" fontId="23" fillId="3" borderId="15" xfId="0" applyNumberFormat="1" applyFont="1" applyFill="1" applyBorder="1" applyAlignment="1">
      <alignment horizontal="center" vertical="center"/>
    </xf>
    <xf numFmtId="49" fontId="23" fillId="3" borderId="20" xfId="0" applyNumberFormat="1" applyFont="1" applyFill="1" applyBorder="1" applyAlignment="1">
      <alignment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5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5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7</xdr:col>
      <xdr:colOff>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71450"/>
          <a:ext cx="6010275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varezp/Documents/INDAP%202022/FICHAS%20TECNICAS%202022-23/Fichas%20T&#233;cnicas%20II/Norte/Metropolitana,%20Norte%20,%20CEBOLLA%20TEMPRANA%20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BOLLA TEMPRANA"/>
    </sheetNames>
    <sheetDataSet>
      <sheetData sheetId="0">
        <row r="83">
          <cell r="F83">
            <v>120000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5"/>
  <sheetViews>
    <sheetView showGridLines="0" tabSelected="1" topLeftCell="A43" zoomScaleNormal="100" workbookViewId="0">
      <selection activeCell="J83" sqref="J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20.28515625" style="1" customWidth="1"/>
    <col min="4" max="4" width="11.28515625" style="1" customWidth="1"/>
    <col min="5" max="5" width="14.42578125" style="1" customWidth="1"/>
    <col min="6" max="6" width="12.28515625" style="1" customWidth="1"/>
    <col min="7" max="7" width="11.5703125" style="1" customWidth="1"/>
    <col min="8" max="8" width="11" style="145" customWidth="1"/>
    <col min="9" max="247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1"/>
    </row>
    <row r="2" spans="1:8" ht="15" customHeight="1" x14ac:dyDescent="0.25">
      <c r="A2" s="2"/>
      <c r="B2" s="2"/>
      <c r="C2" s="2"/>
      <c r="D2" s="2"/>
      <c r="E2" s="2"/>
      <c r="F2" s="2"/>
      <c r="G2" s="2"/>
      <c r="H2" s="119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1"/>
    </row>
    <row r="4" spans="1:8" ht="15" customHeight="1" x14ac:dyDescent="0.25">
      <c r="A4" s="2"/>
      <c r="B4" s="2"/>
      <c r="C4" s="2"/>
      <c r="D4" s="2"/>
      <c r="E4" s="2"/>
      <c r="F4" s="2"/>
      <c r="G4" s="2"/>
      <c r="H4" s="121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1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1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1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1"/>
    </row>
    <row r="9" spans="1:8" ht="12" customHeight="1" x14ac:dyDescent="0.25">
      <c r="A9" s="5"/>
      <c r="B9" s="6" t="s">
        <v>0</v>
      </c>
      <c r="C9" s="7" t="s">
        <v>60</v>
      </c>
      <c r="D9" s="8"/>
      <c r="E9" s="179" t="s">
        <v>68</v>
      </c>
      <c r="F9" s="180"/>
      <c r="G9" s="154">
        <v>45000</v>
      </c>
      <c r="H9" s="122"/>
    </row>
    <row r="10" spans="1:8" ht="15" x14ac:dyDescent="0.25">
      <c r="A10" s="5"/>
      <c r="B10" s="9" t="s">
        <v>1</v>
      </c>
      <c r="C10" s="117" t="s">
        <v>61</v>
      </c>
      <c r="D10" s="10"/>
      <c r="E10" s="183" t="s">
        <v>2</v>
      </c>
      <c r="F10" s="184"/>
      <c r="G10" s="117" t="s">
        <v>103</v>
      </c>
      <c r="H10" s="123"/>
    </row>
    <row r="11" spans="1:8" ht="18" customHeight="1" x14ac:dyDescent="0.25">
      <c r="A11" s="5"/>
      <c r="B11" s="9" t="s">
        <v>3</v>
      </c>
      <c r="C11" s="12" t="s">
        <v>62</v>
      </c>
      <c r="D11" s="10"/>
      <c r="E11" s="181" t="s">
        <v>69</v>
      </c>
      <c r="F11" s="182"/>
      <c r="G11" s="116">
        <v>400</v>
      </c>
      <c r="H11" s="124"/>
    </row>
    <row r="12" spans="1:8" ht="14.25" customHeight="1" x14ac:dyDescent="0.25">
      <c r="A12" s="5"/>
      <c r="B12" s="9" t="s">
        <v>4</v>
      </c>
      <c r="C12" s="13" t="s">
        <v>63</v>
      </c>
      <c r="D12" s="10"/>
      <c r="E12" s="14" t="s">
        <v>5</v>
      </c>
      <c r="F12" s="15"/>
      <c r="G12" s="16">
        <f>G9*G11</f>
        <v>18000000</v>
      </c>
      <c r="H12" s="125"/>
    </row>
    <row r="13" spans="1:8" ht="15" customHeight="1" x14ac:dyDescent="0.25">
      <c r="A13" s="5"/>
      <c r="B13" s="9" t="s">
        <v>6</v>
      </c>
      <c r="C13" s="12" t="s">
        <v>64</v>
      </c>
      <c r="D13" s="10"/>
      <c r="E13" s="181" t="s">
        <v>7</v>
      </c>
      <c r="F13" s="182"/>
      <c r="G13" s="12" t="s">
        <v>65</v>
      </c>
      <c r="H13" s="126"/>
    </row>
    <row r="14" spans="1:8" ht="13.5" customHeight="1" x14ac:dyDescent="0.25">
      <c r="A14" s="5"/>
      <c r="B14" s="9" t="s">
        <v>8</v>
      </c>
      <c r="C14" s="120" t="s">
        <v>100</v>
      </c>
      <c r="D14" s="10"/>
      <c r="E14" s="181" t="s">
        <v>9</v>
      </c>
      <c r="F14" s="182"/>
      <c r="G14" s="12" t="s">
        <v>66</v>
      </c>
      <c r="H14" s="126"/>
    </row>
    <row r="15" spans="1:8" ht="25.5" customHeight="1" x14ac:dyDescent="0.25">
      <c r="A15" s="5"/>
      <c r="B15" s="9" t="s">
        <v>10</v>
      </c>
      <c r="C15" s="119">
        <v>44602</v>
      </c>
      <c r="D15" s="10"/>
      <c r="E15" s="183" t="s">
        <v>11</v>
      </c>
      <c r="F15" s="184"/>
      <c r="G15" s="117" t="s">
        <v>104</v>
      </c>
      <c r="H15" s="123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27"/>
    </row>
    <row r="17" spans="1:247" ht="12" customHeight="1" x14ac:dyDescent="0.25">
      <c r="A17" s="22"/>
      <c r="B17" s="185" t="s">
        <v>12</v>
      </c>
      <c r="C17" s="186"/>
      <c r="D17" s="186"/>
      <c r="E17" s="186"/>
      <c r="F17" s="186"/>
      <c r="G17" s="186"/>
      <c r="H17" s="128"/>
    </row>
    <row r="18" spans="1:247" ht="12" customHeight="1" x14ac:dyDescent="0.25">
      <c r="A18" s="2"/>
      <c r="B18" s="23"/>
      <c r="C18" s="24"/>
      <c r="D18" s="24"/>
      <c r="E18" s="24"/>
      <c r="F18" s="25"/>
      <c r="G18" s="25"/>
      <c r="H18" s="129"/>
    </row>
    <row r="19" spans="1:247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0"/>
    </row>
    <row r="20" spans="1:24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1"/>
    </row>
    <row r="21" spans="1:247" ht="12.75" customHeight="1" x14ac:dyDescent="0.25">
      <c r="A21" s="22"/>
      <c r="B21" s="11" t="s">
        <v>70</v>
      </c>
      <c r="C21" s="30" t="s">
        <v>20</v>
      </c>
      <c r="D21" s="103">
        <v>1</v>
      </c>
      <c r="E21" s="30" t="s">
        <v>71</v>
      </c>
      <c r="F21" s="102">
        <v>30000</v>
      </c>
      <c r="G21" s="102">
        <f>D21*F21</f>
        <v>30000</v>
      </c>
      <c r="H21" s="132"/>
    </row>
    <row r="22" spans="1:247" ht="12.75" customHeight="1" x14ac:dyDescent="0.25">
      <c r="A22" s="22"/>
      <c r="B22" s="101" t="s">
        <v>72</v>
      </c>
      <c r="C22" s="30" t="s">
        <v>20</v>
      </c>
      <c r="D22" s="103">
        <v>2</v>
      </c>
      <c r="E22" s="30" t="s">
        <v>71</v>
      </c>
      <c r="F22" s="102">
        <v>30000</v>
      </c>
      <c r="G22" s="102">
        <f t="shared" ref="G22:G32" si="0">D22*F22</f>
        <v>60000</v>
      </c>
      <c r="H22" s="132"/>
    </row>
    <row r="23" spans="1:247" ht="12.75" customHeight="1" x14ac:dyDescent="0.25">
      <c r="A23" s="22"/>
      <c r="B23" s="101" t="s">
        <v>73</v>
      </c>
      <c r="C23" s="30" t="s">
        <v>20</v>
      </c>
      <c r="D23" s="111">
        <v>33.340000000000003</v>
      </c>
      <c r="E23" s="30" t="s">
        <v>84</v>
      </c>
      <c r="F23" s="102">
        <v>30000</v>
      </c>
      <c r="G23" s="102">
        <f t="shared" si="0"/>
        <v>1000200.0000000001</v>
      </c>
      <c r="H23" s="132"/>
    </row>
    <row r="24" spans="1:247" ht="12.75" customHeight="1" x14ac:dyDescent="0.25">
      <c r="A24" s="22"/>
      <c r="B24" s="101" t="s">
        <v>74</v>
      </c>
      <c r="C24" s="30" t="s">
        <v>20</v>
      </c>
      <c r="D24" s="103">
        <v>4</v>
      </c>
      <c r="E24" s="30" t="s">
        <v>75</v>
      </c>
      <c r="F24" s="102">
        <v>30000</v>
      </c>
      <c r="G24" s="102">
        <f t="shared" si="0"/>
        <v>120000</v>
      </c>
      <c r="H24" s="132"/>
    </row>
    <row r="25" spans="1:247" ht="12.75" customHeight="1" x14ac:dyDescent="0.25">
      <c r="A25" s="22"/>
      <c r="B25" s="101" t="s">
        <v>76</v>
      </c>
      <c r="C25" s="30" t="s">
        <v>20</v>
      </c>
      <c r="D25" s="103">
        <v>1</v>
      </c>
      <c r="E25" s="30" t="s">
        <v>85</v>
      </c>
      <c r="F25" s="102">
        <v>30000</v>
      </c>
      <c r="G25" s="102">
        <f t="shared" si="0"/>
        <v>30000</v>
      </c>
      <c r="H25" s="132"/>
    </row>
    <row r="26" spans="1:247" ht="12.75" customHeight="1" x14ac:dyDescent="0.25">
      <c r="A26" s="22"/>
      <c r="B26" s="101" t="s">
        <v>77</v>
      </c>
      <c r="C26" s="30" t="s">
        <v>20</v>
      </c>
      <c r="D26" s="103">
        <v>13</v>
      </c>
      <c r="E26" s="30" t="s">
        <v>85</v>
      </c>
      <c r="F26" s="102">
        <v>30000</v>
      </c>
      <c r="G26" s="102">
        <f t="shared" si="0"/>
        <v>390000</v>
      </c>
      <c r="H26" s="132"/>
    </row>
    <row r="27" spans="1:247" ht="12.75" customHeight="1" x14ac:dyDescent="0.25">
      <c r="A27" s="22"/>
      <c r="B27" s="101" t="s">
        <v>78</v>
      </c>
      <c r="C27" s="30" t="s">
        <v>20</v>
      </c>
      <c r="D27" s="104">
        <v>2.68</v>
      </c>
      <c r="E27" s="30" t="s">
        <v>79</v>
      </c>
      <c r="F27" s="102">
        <v>30000</v>
      </c>
      <c r="G27" s="102">
        <f t="shared" si="0"/>
        <v>80400</v>
      </c>
      <c r="H27" s="132"/>
    </row>
    <row r="28" spans="1:247" ht="12.75" customHeight="1" x14ac:dyDescent="0.25">
      <c r="A28" s="22"/>
      <c r="B28" s="101" t="s">
        <v>74</v>
      </c>
      <c r="C28" s="30" t="s">
        <v>20</v>
      </c>
      <c r="D28" s="104">
        <v>2.15</v>
      </c>
      <c r="E28" s="30" t="s">
        <v>86</v>
      </c>
      <c r="F28" s="102">
        <v>30000</v>
      </c>
      <c r="G28" s="102">
        <f t="shared" si="0"/>
        <v>64500</v>
      </c>
      <c r="H28" s="132"/>
    </row>
    <row r="29" spans="1:247" ht="12.75" customHeight="1" x14ac:dyDescent="0.25">
      <c r="A29" s="22"/>
      <c r="B29" s="101" t="s">
        <v>77</v>
      </c>
      <c r="C29" s="30" t="s">
        <v>20</v>
      </c>
      <c r="D29" s="103">
        <v>13</v>
      </c>
      <c r="E29" s="30" t="s">
        <v>86</v>
      </c>
      <c r="F29" s="102">
        <v>30000</v>
      </c>
      <c r="G29" s="102">
        <f t="shared" si="0"/>
        <v>390000</v>
      </c>
      <c r="H29" s="132"/>
    </row>
    <row r="30" spans="1:247" ht="12.75" customHeight="1" x14ac:dyDescent="0.25">
      <c r="A30" s="22"/>
      <c r="B30" s="101" t="s">
        <v>80</v>
      </c>
      <c r="C30" s="30" t="s">
        <v>20</v>
      </c>
      <c r="D30" s="103">
        <v>6</v>
      </c>
      <c r="E30" s="30" t="s">
        <v>81</v>
      </c>
      <c r="F30" s="102">
        <v>30000</v>
      </c>
      <c r="G30" s="102">
        <f t="shared" si="0"/>
        <v>180000</v>
      </c>
      <c r="H30" s="132"/>
    </row>
    <row r="31" spans="1:247" ht="12.75" customHeight="1" x14ac:dyDescent="0.25">
      <c r="A31" s="22"/>
      <c r="B31" s="101" t="s">
        <v>82</v>
      </c>
      <c r="C31" s="30" t="s">
        <v>20</v>
      </c>
      <c r="D31" s="103">
        <v>3</v>
      </c>
      <c r="E31" s="30" t="s">
        <v>87</v>
      </c>
      <c r="F31" s="102">
        <v>30000</v>
      </c>
      <c r="G31" s="102">
        <f t="shared" si="0"/>
        <v>90000</v>
      </c>
      <c r="H31" s="132"/>
    </row>
    <row r="32" spans="1:247" s="160" customFormat="1" ht="12.75" customHeight="1" x14ac:dyDescent="0.25">
      <c r="A32" s="155"/>
      <c r="B32" s="156" t="s">
        <v>129</v>
      </c>
      <c r="C32" s="157" t="s">
        <v>20</v>
      </c>
      <c r="D32" s="158">
        <v>96</v>
      </c>
      <c r="E32" s="157" t="s">
        <v>83</v>
      </c>
      <c r="F32" s="102">
        <v>30000</v>
      </c>
      <c r="G32" s="159">
        <f t="shared" si="0"/>
        <v>2880000</v>
      </c>
      <c r="H32" s="132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</row>
    <row r="33" spans="1:247" s="160" customFormat="1" ht="12.75" customHeight="1" x14ac:dyDescent="0.25">
      <c r="A33" s="155"/>
      <c r="B33" s="156" t="s">
        <v>130</v>
      </c>
      <c r="C33" s="157" t="s">
        <v>20</v>
      </c>
      <c r="D33" s="158">
        <v>38</v>
      </c>
      <c r="E33" s="157" t="s">
        <v>83</v>
      </c>
      <c r="F33" s="102">
        <v>30000</v>
      </c>
      <c r="G33" s="159">
        <f t="shared" ref="G33" si="1">D33*F33</f>
        <v>1140000</v>
      </c>
      <c r="H33" s="132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</row>
    <row r="34" spans="1:247" ht="12.75" customHeight="1" x14ac:dyDescent="0.25">
      <c r="A34" s="22"/>
      <c r="B34" s="31" t="s">
        <v>21</v>
      </c>
      <c r="C34" s="32"/>
      <c r="D34" s="32"/>
      <c r="E34" s="32"/>
      <c r="F34" s="33"/>
      <c r="G34" s="105">
        <f>SUM(G21:G33)</f>
        <v>6455100</v>
      </c>
      <c r="H34" s="133"/>
    </row>
    <row r="35" spans="1:247" ht="12" customHeight="1" x14ac:dyDescent="0.25">
      <c r="A35" s="2"/>
      <c r="B35" s="23"/>
      <c r="C35" s="25"/>
      <c r="D35" s="25"/>
      <c r="E35" s="25"/>
      <c r="F35" s="34"/>
      <c r="G35" s="106"/>
      <c r="H35" s="134"/>
    </row>
    <row r="36" spans="1:247" ht="12" customHeight="1" x14ac:dyDescent="0.25">
      <c r="A36" s="5"/>
      <c r="B36" s="35" t="s">
        <v>22</v>
      </c>
      <c r="C36" s="36"/>
      <c r="D36" s="37"/>
      <c r="E36" s="37"/>
      <c r="F36" s="38"/>
      <c r="G36" s="37"/>
      <c r="H36" s="135"/>
    </row>
    <row r="37" spans="1:247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36"/>
    </row>
    <row r="38" spans="1:247" ht="12" customHeight="1" x14ac:dyDescent="0.25">
      <c r="A38" s="5"/>
      <c r="B38" s="41" t="s">
        <v>67</v>
      </c>
      <c r="C38" s="42" t="s">
        <v>67</v>
      </c>
      <c r="D38" s="42" t="s">
        <v>67</v>
      </c>
      <c r="E38" s="42" t="s">
        <v>67</v>
      </c>
      <c r="F38" s="100" t="s">
        <v>67</v>
      </c>
      <c r="G38" s="107">
        <v>0</v>
      </c>
      <c r="H38" s="137"/>
    </row>
    <row r="39" spans="1:247" ht="12" customHeight="1" x14ac:dyDescent="0.25">
      <c r="A39" s="5"/>
      <c r="B39" s="43" t="s">
        <v>23</v>
      </c>
      <c r="C39" s="44"/>
      <c r="D39" s="44" t="s">
        <v>67</v>
      </c>
      <c r="E39" s="44"/>
      <c r="F39" s="45"/>
      <c r="G39" s="108">
        <f>SUM(G38)</f>
        <v>0</v>
      </c>
      <c r="H39" s="138"/>
    </row>
    <row r="40" spans="1:247" ht="12" customHeight="1" x14ac:dyDescent="0.25">
      <c r="A40" s="2"/>
      <c r="B40" s="46"/>
      <c r="C40" s="47"/>
      <c r="D40" s="47"/>
      <c r="E40" s="47"/>
      <c r="F40" s="48"/>
      <c r="G40" s="48"/>
      <c r="H40" s="139"/>
    </row>
    <row r="41" spans="1:247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0"/>
    </row>
    <row r="42" spans="1:247" ht="30.75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36"/>
    </row>
    <row r="43" spans="1:247" ht="12.75" customHeight="1" x14ac:dyDescent="0.25">
      <c r="A43" s="110"/>
      <c r="B43" s="11" t="s">
        <v>26</v>
      </c>
      <c r="C43" s="30" t="s">
        <v>25</v>
      </c>
      <c r="D43" s="103">
        <v>0.4</v>
      </c>
      <c r="E43" s="30" t="s">
        <v>71</v>
      </c>
      <c r="F43" s="102">
        <v>514560</v>
      </c>
      <c r="G43" s="102">
        <f>D43*F43</f>
        <v>205824</v>
      </c>
      <c r="H43" s="132"/>
    </row>
    <row r="44" spans="1:247" ht="12.75" customHeight="1" x14ac:dyDescent="0.25">
      <c r="A44" s="110"/>
      <c r="B44" s="11" t="s">
        <v>88</v>
      </c>
      <c r="C44" s="30" t="s">
        <v>25</v>
      </c>
      <c r="D44" s="103">
        <v>1</v>
      </c>
      <c r="E44" s="30" t="s">
        <v>71</v>
      </c>
      <c r="F44" s="102">
        <v>128640</v>
      </c>
      <c r="G44" s="102">
        <f t="shared" ref="G44:G50" si="2">D44*F44</f>
        <v>128640</v>
      </c>
      <c r="H44" s="132"/>
    </row>
    <row r="45" spans="1:247" ht="12.75" customHeight="1" x14ac:dyDescent="0.25">
      <c r="A45" s="110"/>
      <c r="B45" s="11" t="s">
        <v>89</v>
      </c>
      <c r="C45" s="30" t="s">
        <v>25</v>
      </c>
      <c r="D45" s="103">
        <v>1</v>
      </c>
      <c r="E45" s="30" t="s">
        <v>101</v>
      </c>
      <c r="F45" s="102">
        <v>128640</v>
      </c>
      <c r="G45" s="102">
        <f t="shared" si="2"/>
        <v>128640</v>
      </c>
      <c r="H45" s="132"/>
    </row>
    <row r="46" spans="1:247" ht="12.75" customHeight="1" x14ac:dyDescent="0.25">
      <c r="A46" s="110"/>
      <c r="B46" s="11" t="s">
        <v>90</v>
      </c>
      <c r="C46" s="30" t="s">
        <v>25</v>
      </c>
      <c r="D46" s="103">
        <v>0.5</v>
      </c>
      <c r="E46" s="30" t="s">
        <v>71</v>
      </c>
      <c r="F46" s="102">
        <v>257280</v>
      </c>
      <c r="G46" s="102">
        <f t="shared" si="2"/>
        <v>128640</v>
      </c>
      <c r="H46" s="132"/>
    </row>
    <row r="47" spans="1:247" ht="12.75" customHeight="1" x14ac:dyDescent="0.25">
      <c r="A47" s="110"/>
      <c r="B47" s="11" t="s">
        <v>91</v>
      </c>
      <c r="C47" s="30" t="s">
        <v>25</v>
      </c>
      <c r="D47" s="103">
        <v>0.2</v>
      </c>
      <c r="E47" s="30" t="s">
        <v>95</v>
      </c>
      <c r="F47" s="102">
        <v>257280</v>
      </c>
      <c r="G47" s="102">
        <f t="shared" si="2"/>
        <v>51456</v>
      </c>
      <c r="H47" s="132"/>
    </row>
    <row r="48" spans="1:247" ht="12.75" customHeight="1" x14ac:dyDescent="0.25">
      <c r="A48" s="110"/>
      <c r="B48" s="11" t="s">
        <v>90</v>
      </c>
      <c r="C48" s="30" t="s">
        <v>25</v>
      </c>
      <c r="D48" s="103">
        <v>0.4</v>
      </c>
      <c r="E48" s="30" t="s">
        <v>84</v>
      </c>
      <c r="F48" s="102">
        <v>257280</v>
      </c>
      <c r="G48" s="102">
        <f t="shared" si="2"/>
        <v>102912</v>
      </c>
      <c r="H48" s="132"/>
    </row>
    <row r="49" spans="1:8" ht="16.5" customHeight="1" x14ac:dyDescent="0.25">
      <c r="A49" s="110"/>
      <c r="B49" s="11" t="s">
        <v>92</v>
      </c>
      <c r="C49" s="30" t="s">
        <v>25</v>
      </c>
      <c r="D49" s="103">
        <v>0.2</v>
      </c>
      <c r="E49" s="30" t="s">
        <v>93</v>
      </c>
      <c r="F49" s="102">
        <v>321600</v>
      </c>
      <c r="G49" s="102">
        <f t="shared" si="2"/>
        <v>64320</v>
      </c>
      <c r="H49" s="132"/>
    </row>
    <row r="50" spans="1:8" ht="15" x14ac:dyDescent="0.25">
      <c r="A50" s="110"/>
      <c r="B50" s="11" t="s">
        <v>94</v>
      </c>
      <c r="C50" s="30" t="s">
        <v>25</v>
      </c>
      <c r="D50" s="103">
        <v>0.2</v>
      </c>
      <c r="E50" s="30" t="s">
        <v>71</v>
      </c>
      <c r="F50" s="102">
        <v>160800</v>
      </c>
      <c r="G50" s="102">
        <f t="shared" si="2"/>
        <v>32160</v>
      </c>
      <c r="H50" s="132"/>
    </row>
    <row r="51" spans="1:8" ht="12.75" customHeight="1" x14ac:dyDescent="0.25">
      <c r="A51" s="5"/>
      <c r="B51" s="172" t="s">
        <v>27</v>
      </c>
      <c r="C51" s="173"/>
      <c r="D51" s="173"/>
      <c r="E51" s="173"/>
      <c r="F51" s="173"/>
      <c r="G51" s="174">
        <f>SUM(G43:G50)</f>
        <v>842592</v>
      </c>
      <c r="H51" s="133"/>
    </row>
    <row r="52" spans="1:8" ht="12" customHeight="1" x14ac:dyDescent="0.25">
      <c r="A52" s="2"/>
      <c r="B52" s="46"/>
      <c r="C52" s="47"/>
      <c r="D52" s="47"/>
      <c r="E52" s="47"/>
      <c r="F52" s="48"/>
      <c r="G52" s="48"/>
      <c r="H52" s="139"/>
    </row>
    <row r="53" spans="1:8" ht="12" customHeight="1" x14ac:dyDescent="0.25">
      <c r="A53" s="5"/>
      <c r="B53" s="35" t="s">
        <v>28</v>
      </c>
      <c r="C53" s="36"/>
      <c r="D53" s="37"/>
      <c r="E53" s="37"/>
      <c r="F53" s="38"/>
      <c r="G53" s="38"/>
      <c r="H53" s="130"/>
    </row>
    <row r="54" spans="1:8" ht="33.7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1"/>
    </row>
    <row r="55" spans="1:8" ht="12.75" customHeight="1" x14ac:dyDescent="0.25">
      <c r="A55" s="22"/>
      <c r="B55" s="146" t="s">
        <v>105</v>
      </c>
      <c r="C55" s="147" t="s">
        <v>99</v>
      </c>
      <c r="D55" s="148">
        <v>2</v>
      </c>
      <c r="E55" s="149" t="s">
        <v>131</v>
      </c>
      <c r="F55" s="148">
        <v>600000</v>
      </c>
      <c r="G55" s="148">
        <f>D55*F55</f>
        <v>1200000</v>
      </c>
      <c r="H55" s="140"/>
    </row>
    <row r="56" spans="1:8" ht="12.75" customHeight="1" x14ac:dyDescent="0.25">
      <c r="A56" s="22"/>
      <c r="B56" s="150" t="s">
        <v>106</v>
      </c>
      <c r="C56" s="151"/>
      <c r="D56" s="152"/>
      <c r="E56" s="151"/>
      <c r="F56" s="148"/>
      <c r="G56" s="148" t="s">
        <v>67</v>
      </c>
      <c r="H56" s="140"/>
    </row>
    <row r="57" spans="1:8" ht="12.75" customHeight="1" x14ac:dyDescent="0.25">
      <c r="A57" s="110" t="s">
        <v>67</v>
      </c>
      <c r="B57" s="161" t="s">
        <v>107</v>
      </c>
      <c r="C57" s="162" t="s">
        <v>32</v>
      </c>
      <c r="D57" s="162">
        <v>300</v>
      </c>
      <c r="E57" s="162" t="s">
        <v>84</v>
      </c>
      <c r="F57" s="163">
        <v>1188</v>
      </c>
      <c r="G57" s="163">
        <f t="shared" ref="G57:G78" si="3">D57*F57</f>
        <v>356400</v>
      </c>
      <c r="H57" s="140"/>
    </row>
    <row r="58" spans="1:8" ht="12.75" customHeight="1" x14ac:dyDescent="0.25">
      <c r="A58" s="22"/>
      <c r="B58" s="161" t="s">
        <v>108</v>
      </c>
      <c r="C58" s="164" t="s">
        <v>32</v>
      </c>
      <c r="D58" s="165">
        <v>400</v>
      </c>
      <c r="E58" s="164" t="s">
        <v>132</v>
      </c>
      <c r="F58" s="163">
        <v>1174</v>
      </c>
      <c r="G58" s="163">
        <f t="shared" si="3"/>
        <v>469600</v>
      </c>
      <c r="H58" s="140"/>
    </row>
    <row r="59" spans="1:8" ht="12.75" customHeight="1" x14ac:dyDescent="0.25">
      <c r="A59" s="22"/>
      <c r="B59" s="161" t="s">
        <v>109</v>
      </c>
      <c r="C59" s="164" t="s">
        <v>32</v>
      </c>
      <c r="D59" s="165">
        <v>300</v>
      </c>
      <c r="E59" s="164" t="s">
        <v>133</v>
      </c>
      <c r="F59" s="163">
        <v>1980</v>
      </c>
      <c r="G59" s="163">
        <f t="shared" si="3"/>
        <v>594000</v>
      </c>
      <c r="H59" s="140"/>
    </row>
    <row r="60" spans="1:8" ht="12.75" customHeight="1" x14ac:dyDescent="0.25">
      <c r="A60" s="22"/>
      <c r="B60" s="166" t="s">
        <v>110</v>
      </c>
      <c r="C60" s="164"/>
      <c r="D60" s="165"/>
      <c r="E60" s="164"/>
      <c r="F60" s="163"/>
      <c r="G60" s="163" t="s">
        <v>67</v>
      </c>
      <c r="H60" s="140"/>
    </row>
    <row r="61" spans="1:8" ht="12.75" customHeight="1" x14ac:dyDescent="0.25">
      <c r="A61" s="22"/>
      <c r="B61" s="161" t="s">
        <v>111</v>
      </c>
      <c r="C61" s="164" t="s">
        <v>97</v>
      </c>
      <c r="D61" s="165">
        <v>4</v>
      </c>
      <c r="E61" s="164" t="s">
        <v>134</v>
      </c>
      <c r="F61" s="163">
        <v>18673.599999999999</v>
      </c>
      <c r="G61" s="163">
        <f t="shared" si="3"/>
        <v>74694.399999999994</v>
      </c>
      <c r="H61" s="140"/>
    </row>
    <row r="62" spans="1:8" ht="12.75" customHeight="1" x14ac:dyDescent="0.25">
      <c r="A62" s="22"/>
      <c r="B62" s="166" t="s">
        <v>102</v>
      </c>
      <c r="C62" s="164"/>
      <c r="D62" s="165"/>
      <c r="E62" s="164"/>
      <c r="F62" s="163" t="s">
        <v>67</v>
      </c>
      <c r="G62" s="163" t="s">
        <v>67</v>
      </c>
      <c r="H62" s="140"/>
    </row>
    <row r="63" spans="1:8" ht="12.75" customHeight="1" x14ac:dyDescent="0.25">
      <c r="A63" s="22"/>
      <c r="B63" s="161" t="s">
        <v>112</v>
      </c>
      <c r="C63" s="164" t="s">
        <v>97</v>
      </c>
      <c r="D63" s="165">
        <v>1</v>
      </c>
      <c r="E63" s="164" t="s">
        <v>135</v>
      </c>
      <c r="F63" s="163">
        <v>169760</v>
      </c>
      <c r="G63" s="163">
        <f t="shared" si="3"/>
        <v>169760</v>
      </c>
      <c r="H63" s="140"/>
    </row>
    <row r="64" spans="1:8" ht="12.75" customHeight="1" x14ac:dyDescent="0.25">
      <c r="A64" s="22"/>
      <c r="B64" s="161" t="s">
        <v>113</v>
      </c>
      <c r="C64" s="164" t="s">
        <v>97</v>
      </c>
      <c r="D64" s="165">
        <v>5</v>
      </c>
      <c r="E64" s="164" t="s">
        <v>135</v>
      </c>
      <c r="F64" s="163">
        <v>186736</v>
      </c>
      <c r="G64" s="163">
        <f t="shared" si="3"/>
        <v>933680</v>
      </c>
      <c r="H64" s="140"/>
    </row>
    <row r="65" spans="1:8" ht="12.75" customHeight="1" x14ac:dyDescent="0.25">
      <c r="A65" s="22"/>
      <c r="B65" s="161" t="s">
        <v>114</v>
      </c>
      <c r="C65" s="164" t="s">
        <v>99</v>
      </c>
      <c r="D65" s="165">
        <v>4</v>
      </c>
      <c r="E65" s="164" t="s">
        <v>135</v>
      </c>
      <c r="F65" s="163">
        <v>36742.43</v>
      </c>
      <c r="G65" s="163">
        <f t="shared" si="3"/>
        <v>146969.72</v>
      </c>
      <c r="H65" s="140"/>
    </row>
    <row r="66" spans="1:8" ht="12.75" customHeight="1" x14ac:dyDescent="0.25">
      <c r="A66" s="22"/>
      <c r="B66" s="161" t="s">
        <v>115</v>
      </c>
      <c r="C66" s="164" t="s">
        <v>99</v>
      </c>
      <c r="D66" s="165">
        <v>10</v>
      </c>
      <c r="E66" s="164" t="s">
        <v>135</v>
      </c>
      <c r="F66" s="163">
        <v>5198.8999999999996</v>
      </c>
      <c r="G66" s="163">
        <f t="shared" si="3"/>
        <v>51989</v>
      </c>
      <c r="H66" s="140"/>
    </row>
    <row r="67" spans="1:8" ht="12.75" customHeight="1" x14ac:dyDescent="0.25">
      <c r="A67" s="22"/>
      <c r="B67" s="166" t="s">
        <v>116</v>
      </c>
      <c r="C67" s="164"/>
      <c r="D67" s="165"/>
      <c r="E67" s="164"/>
      <c r="F67" s="163" t="s">
        <v>67</v>
      </c>
      <c r="G67" s="163" t="s">
        <v>67</v>
      </c>
      <c r="H67" s="140"/>
    </row>
    <row r="68" spans="1:8" ht="12.75" customHeight="1" x14ac:dyDescent="0.25">
      <c r="A68" s="22"/>
      <c r="B68" s="161" t="s">
        <v>136</v>
      </c>
      <c r="C68" s="164" t="s">
        <v>97</v>
      </c>
      <c r="D68" s="165">
        <v>4</v>
      </c>
      <c r="E68" s="164" t="s">
        <v>137</v>
      </c>
      <c r="F68" s="163">
        <v>12386.114</v>
      </c>
      <c r="G68" s="163">
        <f t="shared" si="3"/>
        <v>49544.455999999998</v>
      </c>
      <c r="H68" s="140"/>
    </row>
    <row r="69" spans="1:8" ht="12.75" customHeight="1" x14ac:dyDescent="0.25">
      <c r="A69" s="22"/>
      <c r="B69" s="161" t="s">
        <v>117</v>
      </c>
      <c r="C69" s="164" t="s">
        <v>97</v>
      </c>
      <c r="D69" s="165">
        <v>1.5</v>
      </c>
      <c r="E69" s="164" t="s">
        <v>138</v>
      </c>
      <c r="F69" s="163">
        <v>25485.219999999998</v>
      </c>
      <c r="G69" s="163">
        <f t="shared" si="3"/>
        <v>38227.829999999994</v>
      </c>
      <c r="H69" s="140"/>
    </row>
    <row r="70" spans="1:8" ht="12.75" customHeight="1" x14ac:dyDescent="0.25">
      <c r="A70" s="22"/>
      <c r="B70" s="161" t="s">
        <v>118</v>
      </c>
      <c r="C70" s="164" t="s">
        <v>97</v>
      </c>
      <c r="D70" s="165">
        <v>2</v>
      </c>
      <c r="E70" s="164" t="s">
        <v>139</v>
      </c>
      <c r="F70" s="163">
        <v>48806</v>
      </c>
      <c r="G70" s="163">
        <f t="shared" si="3"/>
        <v>97612</v>
      </c>
      <c r="H70" s="140"/>
    </row>
    <row r="71" spans="1:8" ht="12.75" customHeight="1" x14ac:dyDescent="0.25">
      <c r="A71" s="22"/>
      <c r="B71" s="161" t="s">
        <v>119</v>
      </c>
      <c r="C71" s="164" t="s">
        <v>97</v>
      </c>
      <c r="D71" s="165">
        <v>1</v>
      </c>
      <c r="E71" s="164" t="s">
        <v>140</v>
      </c>
      <c r="F71" s="163">
        <v>37135</v>
      </c>
      <c r="G71" s="163">
        <f t="shared" si="3"/>
        <v>37135</v>
      </c>
      <c r="H71" s="140"/>
    </row>
    <row r="72" spans="1:8" ht="12.75" customHeight="1" x14ac:dyDescent="0.25">
      <c r="A72" s="22"/>
      <c r="B72" s="166" t="s">
        <v>120</v>
      </c>
      <c r="C72" s="164"/>
      <c r="D72" s="165"/>
      <c r="E72" s="164"/>
      <c r="F72" s="163" t="s">
        <v>67</v>
      </c>
      <c r="G72" s="163" t="s">
        <v>67</v>
      </c>
      <c r="H72" s="140"/>
    </row>
    <row r="73" spans="1:8" ht="12.75" customHeight="1" x14ac:dyDescent="0.25">
      <c r="A73" s="22"/>
      <c r="B73" s="161" t="s">
        <v>121</v>
      </c>
      <c r="C73" s="164" t="s">
        <v>97</v>
      </c>
      <c r="D73" s="165">
        <v>1</v>
      </c>
      <c r="E73" s="164" t="s">
        <v>96</v>
      </c>
      <c r="F73" s="163">
        <v>77792.51999999999</v>
      </c>
      <c r="G73" s="163">
        <f t="shared" si="3"/>
        <v>77792.51999999999</v>
      </c>
      <c r="H73" s="140"/>
    </row>
    <row r="74" spans="1:8" ht="12.75" customHeight="1" x14ac:dyDescent="0.25">
      <c r="A74" s="22"/>
      <c r="B74" s="161" t="s">
        <v>122</v>
      </c>
      <c r="C74" s="164" t="s">
        <v>97</v>
      </c>
      <c r="D74" s="165">
        <v>1.6</v>
      </c>
      <c r="E74" s="164" t="s">
        <v>96</v>
      </c>
      <c r="F74" s="163">
        <v>110566.81</v>
      </c>
      <c r="G74" s="163">
        <f t="shared" si="3"/>
        <v>176906.89600000001</v>
      </c>
      <c r="H74" s="140"/>
    </row>
    <row r="75" spans="1:8" ht="12.75" customHeight="1" x14ac:dyDescent="0.25">
      <c r="A75" s="22"/>
      <c r="B75" s="161" t="s">
        <v>123</v>
      </c>
      <c r="C75" s="162" t="s">
        <v>97</v>
      </c>
      <c r="D75" s="162">
        <v>3</v>
      </c>
      <c r="E75" s="164" t="s">
        <v>96</v>
      </c>
      <c r="F75" s="163">
        <v>56477.03</v>
      </c>
      <c r="G75" s="163">
        <f t="shared" si="3"/>
        <v>169431.09</v>
      </c>
      <c r="H75" s="140"/>
    </row>
    <row r="76" spans="1:8" ht="12.75" customHeight="1" x14ac:dyDescent="0.25">
      <c r="A76" s="22"/>
      <c r="B76" s="167" t="s">
        <v>124</v>
      </c>
      <c r="C76" s="168" t="s">
        <v>99</v>
      </c>
      <c r="D76" s="169">
        <v>3</v>
      </c>
      <c r="E76" s="164" t="s">
        <v>96</v>
      </c>
      <c r="F76" s="170">
        <v>30238.5</v>
      </c>
      <c r="G76" s="163">
        <f t="shared" si="3"/>
        <v>90715.5</v>
      </c>
      <c r="H76" s="140"/>
    </row>
    <row r="77" spans="1:8" ht="12.75" customHeight="1" x14ac:dyDescent="0.25">
      <c r="A77" s="22"/>
      <c r="B77" s="171" t="s">
        <v>125</v>
      </c>
      <c r="C77" s="168"/>
      <c r="D77" s="169"/>
      <c r="E77" s="168"/>
      <c r="F77" s="170" t="s">
        <v>67</v>
      </c>
      <c r="G77" s="163" t="s">
        <v>67</v>
      </c>
      <c r="H77" s="140"/>
    </row>
    <row r="78" spans="1:8" ht="12.75" customHeight="1" x14ac:dyDescent="0.25">
      <c r="A78" s="22"/>
      <c r="B78" s="167" t="s">
        <v>126</v>
      </c>
      <c r="C78" s="168" t="s">
        <v>97</v>
      </c>
      <c r="D78" s="169">
        <v>8</v>
      </c>
      <c r="E78" s="168" t="s">
        <v>141</v>
      </c>
      <c r="F78" s="170">
        <v>31575.359999999997</v>
      </c>
      <c r="G78" s="163">
        <f t="shared" si="3"/>
        <v>252602.87999999998</v>
      </c>
      <c r="H78" s="140"/>
    </row>
    <row r="79" spans="1:8" ht="13.5" customHeight="1" x14ac:dyDescent="0.25">
      <c r="A79" s="5"/>
      <c r="B79" s="172" t="s">
        <v>33</v>
      </c>
      <c r="C79" s="173"/>
      <c r="D79" s="173"/>
      <c r="E79" s="173"/>
      <c r="F79" s="173"/>
      <c r="G79" s="174">
        <f>SUM(G55:G78)</f>
        <v>4987061.2919999985</v>
      </c>
      <c r="H79" s="141"/>
    </row>
    <row r="80" spans="1:8" ht="12" customHeight="1" x14ac:dyDescent="0.25">
      <c r="A80" s="2"/>
      <c r="B80" s="46"/>
      <c r="C80" s="47"/>
      <c r="D80" s="47"/>
      <c r="E80" s="52"/>
      <c r="F80" s="48"/>
      <c r="G80" s="48"/>
      <c r="H80" s="139"/>
    </row>
    <row r="81" spans="1:8" ht="12" customHeight="1" x14ac:dyDescent="0.25">
      <c r="A81" s="5"/>
      <c r="B81" s="35" t="s">
        <v>34</v>
      </c>
      <c r="C81" s="36"/>
      <c r="D81" s="37"/>
      <c r="E81" s="37"/>
      <c r="F81" s="38"/>
      <c r="G81" s="38"/>
      <c r="H81" s="130"/>
    </row>
    <row r="82" spans="1:8" ht="29.25" customHeight="1" x14ac:dyDescent="0.25">
      <c r="A82" s="5"/>
      <c r="B82" s="49" t="s">
        <v>35</v>
      </c>
      <c r="C82" s="50" t="s">
        <v>30</v>
      </c>
      <c r="D82" s="50" t="s">
        <v>31</v>
      </c>
      <c r="E82" s="49" t="s">
        <v>17</v>
      </c>
      <c r="F82" s="50" t="s">
        <v>18</v>
      </c>
      <c r="G82" s="49" t="s">
        <v>19</v>
      </c>
      <c r="H82" s="136"/>
    </row>
    <row r="83" spans="1:8" ht="12.75" customHeight="1" x14ac:dyDescent="0.25">
      <c r="A83" s="22"/>
      <c r="B83" s="153" t="s">
        <v>142</v>
      </c>
      <c r="C83" s="51" t="s">
        <v>99</v>
      </c>
      <c r="D83" s="109">
        <v>180000</v>
      </c>
      <c r="E83" s="30"/>
      <c r="F83" s="118">
        <v>0.9</v>
      </c>
      <c r="G83" s="109">
        <f>D83*F83</f>
        <v>162000</v>
      </c>
      <c r="H83" s="140"/>
    </row>
    <row r="84" spans="1:8" ht="13.5" customHeight="1" x14ac:dyDescent="0.25">
      <c r="A84" s="5"/>
      <c r="B84" s="175" t="s">
        <v>36</v>
      </c>
      <c r="C84" s="176"/>
      <c r="D84" s="176"/>
      <c r="E84" s="176"/>
      <c r="F84" s="177"/>
      <c r="G84" s="178">
        <f>SUM('[1]CEBOLLA TEMPRANA'!F83)</f>
        <v>120000</v>
      </c>
      <c r="H84" s="141"/>
    </row>
    <row r="85" spans="1:8" ht="12" customHeight="1" x14ac:dyDescent="0.25">
      <c r="A85" s="2"/>
      <c r="B85" s="68"/>
      <c r="C85" s="68"/>
      <c r="D85" s="68"/>
      <c r="E85" s="68"/>
      <c r="F85" s="69"/>
      <c r="G85" s="69"/>
      <c r="H85" s="139"/>
    </row>
    <row r="86" spans="1:8" ht="12" customHeight="1" x14ac:dyDescent="0.25">
      <c r="A86" s="65"/>
      <c r="B86" s="70" t="s">
        <v>37</v>
      </c>
      <c r="C86" s="71"/>
      <c r="D86" s="71"/>
      <c r="E86" s="71"/>
      <c r="F86" s="71"/>
      <c r="G86" s="72">
        <f>G34+G39+G51+G79+G84</f>
        <v>12404753.291999999</v>
      </c>
      <c r="H86" s="142"/>
    </row>
    <row r="87" spans="1:8" ht="12" customHeight="1" x14ac:dyDescent="0.25">
      <c r="A87" s="65"/>
      <c r="B87" s="73" t="s">
        <v>38</v>
      </c>
      <c r="C87" s="54"/>
      <c r="D87" s="54"/>
      <c r="E87" s="54"/>
      <c r="F87" s="54"/>
      <c r="G87" s="74">
        <f>G86*0.05</f>
        <v>620237.66460000002</v>
      </c>
      <c r="H87" s="142"/>
    </row>
    <row r="88" spans="1:8" ht="12" customHeight="1" x14ac:dyDescent="0.25">
      <c r="A88" s="65"/>
      <c r="B88" s="75" t="s">
        <v>39</v>
      </c>
      <c r="C88" s="53"/>
      <c r="D88" s="53"/>
      <c r="E88" s="53"/>
      <c r="F88" s="53"/>
      <c r="G88" s="76">
        <f>G87+G86</f>
        <v>13024990.956599999</v>
      </c>
      <c r="H88" s="142"/>
    </row>
    <row r="89" spans="1:8" ht="12" customHeight="1" x14ac:dyDescent="0.25">
      <c r="A89" s="65"/>
      <c r="B89" s="73" t="s">
        <v>40</v>
      </c>
      <c r="C89" s="54"/>
      <c r="D89" s="54"/>
      <c r="E89" s="54"/>
      <c r="F89" s="54"/>
      <c r="G89" s="74">
        <f>G12</f>
        <v>18000000</v>
      </c>
      <c r="H89" s="142"/>
    </row>
    <row r="90" spans="1:8" ht="12" customHeight="1" x14ac:dyDescent="0.25">
      <c r="A90" s="65"/>
      <c r="B90" s="77" t="s">
        <v>41</v>
      </c>
      <c r="C90" s="78"/>
      <c r="D90" s="78"/>
      <c r="E90" s="78"/>
      <c r="F90" s="78"/>
      <c r="G90" s="79">
        <f>G89-G88</f>
        <v>4975009.0434000008</v>
      </c>
      <c r="H90" s="142"/>
    </row>
    <row r="91" spans="1:8" ht="12" customHeight="1" x14ac:dyDescent="0.25">
      <c r="A91" s="65"/>
      <c r="B91" s="66" t="s">
        <v>42</v>
      </c>
      <c r="C91" s="67"/>
      <c r="D91" s="67"/>
      <c r="E91" s="67"/>
      <c r="F91" s="67"/>
      <c r="G91" s="62"/>
      <c r="H91" s="142"/>
    </row>
    <row r="92" spans="1:8" ht="12.75" customHeight="1" thickBot="1" x14ac:dyDescent="0.3">
      <c r="A92" s="65"/>
      <c r="B92" s="80"/>
      <c r="C92" s="67"/>
      <c r="D92" s="67"/>
      <c r="E92" s="67"/>
      <c r="F92" s="67"/>
      <c r="G92" s="62"/>
      <c r="H92" s="142"/>
    </row>
    <row r="93" spans="1:8" ht="12" customHeight="1" x14ac:dyDescent="0.25">
      <c r="A93" s="65"/>
      <c r="B93" s="89" t="s">
        <v>43</v>
      </c>
      <c r="C93" s="90"/>
      <c r="D93" s="90"/>
      <c r="E93" s="90"/>
      <c r="F93" s="91"/>
      <c r="G93" s="62"/>
      <c r="H93" s="142"/>
    </row>
    <row r="94" spans="1:8" ht="12" customHeight="1" x14ac:dyDescent="0.25">
      <c r="A94" s="65"/>
      <c r="B94" s="92" t="s">
        <v>44</v>
      </c>
      <c r="C94" s="64"/>
      <c r="D94" s="64"/>
      <c r="E94" s="64"/>
      <c r="F94" s="93"/>
      <c r="G94" s="62"/>
      <c r="H94" s="142"/>
    </row>
    <row r="95" spans="1:8" ht="12" customHeight="1" x14ac:dyDescent="0.25">
      <c r="A95" s="65"/>
      <c r="B95" s="92" t="s">
        <v>45</v>
      </c>
      <c r="C95" s="64"/>
      <c r="D95" s="64"/>
      <c r="E95" s="64"/>
      <c r="F95" s="93"/>
      <c r="G95" s="62"/>
      <c r="H95" s="142"/>
    </row>
    <row r="96" spans="1:8" ht="12" customHeight="1" x14ac:dyDescent="0.25">
      <c r="A96" s="65"/>
      <c r="B96" s="92" t="s">
        <v>46</v>
      </c>
      <c r="C96" s="64"/>
      <c r="D96" s="64"/>
      <c r="E96" s="64"/>
      <c r="F96" s="93"/>
      <c r="G96" s="62"/>
      <c r="H96" s="142"/>
    </row>
    <row r="97" spans="1:8" ht="12" customHeight="1" x14ac:dyDescent="0.25">
      <c r="A97" s="65"/>
      <c r="B97" s="92" t="s">
        <v>47</v>
      </c>
      <c r="C97" s="64"/>
      <c r="D97" s="64"/>
      <c r="E97" s="64"/>
      <c r="F97" s="93"/>
      <c r="G97" s="62"/>
      <c r="H97" s="142"/>
    </row>
    <row r="98" spans="1:8" ht="12" customHeight="1" x14ac:dyDescent="0.25">
      <c r="A98" s="65"/>
      <c r="B98" s="92" t="s">
        <v>48</v>
      </c>
      <c r="C98" s="64"/>
      <c r="D98" s="64"/>
      <c r="E98" s="64"/>
      <c r="F98" s="93"/>
      <c r="G98" s="62"/>
      <c r="H98" s="142"/>
    </row>
    <row r="99" spans="1:8" ht="12.75" customHeight="1" thickBot="1" x14ac:dyDescent="0.3">
      <c r="A99" s="65"/>
      <c r="B99" s="94" t="s">
        <v>49</v>
      </c>
      <c r="C99" s="95"/>
      <c r="D99" s="95"/>
      <c r="E99" s="95"/>
      <c r="F99" s="96"/>
      <c r="G99" s="62"/>
      <c r="H99" s="142"/>
    </row>
    <row r="100" spans="1:8" ht="12.75" customHeight="1" thickBot="1" x14ac:dyDescent="0.3">
      <c r="A100" s="65"/>
      <c r="B100" s="87"/>
      <c r="C100" s="64"/>
      <c r="D100" s="64"/>
      <c r="E100" s="64"/>
      <c r="F100" s="64"/>
      <c r="G100" s="62"/>
      <c r="H100" s="142"/>
    </row>
    <row r="101" spans="1:8" ht="15" customHeight="1" thickBot="1" x14ac:dyDescent="0.3">
      <c r="A101" s="65"/>
      <c r="B101" s="190" t="s">
        <v>50</v>
      </c>
      <c r="C101" s="191"/>
      <c r="D101" s="192"/>
      <c r="E101" s="56"/>
      <c r="F101" s="56"/>
      <c r="G101" s="62"/>
      <c r="H101" s="142"/>
    </row>
    <row r="102" spans="1:8" ht="12" customHeight="1" x14ac:dyDescent="0.25">
      <c r="A102" s="65"/>
      <c r="B102" s="113" t="s">
        <v>35</v>
      </c>
      <c r="C102" s="114" t="s">
        <v>51</v>
      </c>
      <c r="D102" s="115" t="s">
        <v>52</v>
      </c>
      <c r="E102" s="56"/>
      <c r="F102" s="56"/>
      <c r="G102" s="62"/>
      <c r="H102" s="142"/>
    </row>
    <row r="103" spans="1:8" ht="12" customHeight="1" x14ac:dyDescent="0.25">
      <c r="A103" s="65"/>
      <c r="B103" s="82" t="s">
        <v>53</v>
      </c>
      <c r="C103" s="57">
        <f>G34</f>
        <v>6455100</v>
      </c>
      <c r="D103" s="83">
        <f>(C103/C109)</f>
        <v>0.49559343430707592</v>
      </c>
      <c r="E103" s="56"/>
      <c r="F103" s="56"/>
      <c r="G103" s="62"/>
      <c r="H103" s="142"/>
    </row>
    <row r="104" spans="1:8" ht="12" customHeight="1" x14ac:dyDescent="0.25">
      <c r="A104" s="65"/>
      <c r="B104" s="82" t="s">
        <v>54</v>
      </c>
      <c r="C104" s="58">
        <v>0</v>
      </c>
      <c r="D104" s="83">
        <v>0</v>
      </c>
      <c r="E104" s="56"/>
      <c r="F104" s="56"/>
      <c r="G104" s="62"/>
      <c r="H104" s="142"/>
    </row>
    <row r="105" spans="1:8" ht="12" customHeight="1" x14ac:dyDescent="0.25">
      <c r="A105" s="65"/>
      <c r="B105" s="82" t="s">
        <v>55</v>
      </c>
      <c r="C105" s="57">
        <f>G51</f>
        <v>842592</v>
      </c>
      <c r="D105" s="83">
        <f>(C105/C109)</f>
        <v>6.4690409598560483E-2</v>
      </c>
      <c r="E105" s="56"/>
      <c r="F105" s="56"/>
      <c r="G105" s="62"/>
      <c r="H105" s="142"/>
    </row>
    <row r="106" spans="1:8" ht="12" customHeight="1" x14ac:dyDescent="0.25">
      <c r="A106" s="65"/>
      <c r="B106" s="82" t="s">
        <v>29</v>
      </c>
      <c r="C106" s="57">
        <f>G79</f>
        <v>4987061.2919999985</v>
      </c>
      <c r="D106" s="83">
        <f>(C106/C109)</f>
        <v>0.38288405025517225</v>
      </c>
      <c r="E106" s="56"/>
      <c r="F106" s="56"/>
      <c r="G106" s="62"/>
      <c r="H106" s="142"/>
    </row>
    <row r="107" spans="1:8" ht="12" customHeight="1" x14ac:dyDescent="0.25">
      <c r="A107" s="65"/>
      <c r="B107" s="82" t="s">
        <v>56</v>
      </c>
      <c r="C107" s="59">
        <f>G84</f>
        <v>120000</v>
      </c>
      <c r="D107" s="83">
        <f>(C107/C109)</f>
        <v>9.2130582201436252E-3</v>
      </c>
      <c r="E107" s="61"/>
      <c r="F107" s="61"/>
      <c r="G107" s="62"/>
      <c r="H107" s="142"/>
    </row>
    <row r="108" spans="1:8" ht="12" customHeight="1" x14ac:dyDescent="0.25">
      <c r="A108" s="65"/>
      <c r="B108" s="82" t="s">
        <v>57</v>
      </c>
      <c r="C108" s="59">
        <f>G87</f>
        <v>620237.66460000002</v>
      </c>
      <c r="D108" s="83">
        <f>(C108/C109)</f>
        <v>4.7619047619047623E-2</v>
      </c>
      <c r="E108" s="61"/>
      <c r="F108" s="61"/>
      <c r="G108" s="62"/>
      <c r="H108" s="142"/>
    </row>
    <row r="109" spans="1:8" ht="12.75" customHeight="1" thickBot="1" x14ac:dyDescent="0.3">
      <c r="A109" s="65"/>
      <c r="B109" s="84" t="s">
        <v>58</v>
      </c>
      <c r="C109" s="85">
        <f>SUM(C103:C108)</f>
        <v>13024990.956599999</v>
      </c>
      <c r="D109" s="86">
        <f>SUM(D103:D108)</f>
        <v>0.99999999999999989</v>
      </c>
      <c r="E109" s="61"/>
      <c r="F109" s="61"/>
      <c r="G109" s="62"/>
      <c r="H109" s="142"/>
    </row>
    <row r="110" spans="1:8" ht="12" customHeight="1" x14ac:dyDescent="0.25">
      <c r="A110" s="65"/>
      <c r="B110" s="80"/>
      <c r="C110" s="67"/>
      <c r="D110" s="67"/>
      <c r="E110" s="67"/>
      <c r="F110" s="67"/>
      <c r="G110" s="62"/>
      <c r="H110" s="142"/>
    </row>
    <row r="111" spans="1:8" ht="12.75" customHeight="1" x14ac:dyDescent="0.25">
      <c r="A111" s="65"/>
      <c r="B111" s="81"/>
      <c r="C111" s="67"/>
      <c r="D111" s="67"/>
      <c r="E111" s="67"/>
      <c r="F111" s="67"/>
      <c r="G111" s="62"/>
      <c r="H111" s="142"/>
    </row>
    <row r="112" spans="1:8" ht="12" customHeight="1" thickBot="1" x14ac:dyDescent="0.3">
      <c r="A112" s="55"/>
      <c r="B112" s="187" t="s">
        <v>98</v>
      </c>
      <c r="C112" s="188"/>
      <c r="D112" s="188"/>
      <c r="E112" s="189"/>
      <c r="F112" s="60"/>
      <c r="G112" s="62"/>
      <c r="H112" s="142"/>
    </row>
    <row r="113" spans="1:8" ht="12" customHeight="1" x14ac:dyDescent="0.25">
      <c r="A113" s="65"/>
      <c r="B113" s="98" t="s">
        <v>127</v>
      </c>
      <c r="C113" s="112">
        <v>45000</v>
      </c>
      <c r="D113" s="112">
        <f>G9</f>
        <v>45000</v>
      </c>
      <c r="E113" s="112">
        <v>65000</v>
      </c>
      <c r="F113" s="97"/>
      <c r="G113" s="63"/>
      <c r="H113" s="143"/>
    </row>
    <row r="114" spans="1:8" ht="12.75" customHeight="1" thickBot="1" x14ac:dyDescent="0.3">
      <c r="A114" s="65"/>
      <c r="B114" s="84" t="s">
        <v>128</v>
      </c>
      <c r="C114" s="85">
        <f>(G88/C113)</f>
        <v>289.44424347999995</v>
      </c>
      <c r="D114" s="85">
        <f>(G88/D113)</f>
        <v>289.44424347999995</v>
      </c>
      <c r="E114" s="99">
        <f>(G88/E113)</f>
        <v>200.38447625538461</v>
      </c>
      <c r="F114" s="97"/>
      <c r="G114" s="63"/>
      <c r="H114" s="143"/>
    </row>
    <row r="115" spans="1:8" ht="15.6" customHeight="1" x14ac:dyDescent="0.25">
      <c r="A115" s="65"/>
      <c r="B115" s="88" t="s">
        <v>59</v>
      </c>
      <c r="C115" s="64"/>
      <c r="D115" s="64"/>
      <c r="E115" s="64"/>
      <c r="F115" s="64"/>
      <c r="G115" s="64"/>
      <c r="H115" s="144"/>
    </row>
  </sheetData>
  <mergeCells count="9">
    <mergeCell ref="E9:F9"/>
    <mergeCell ref="E14:F14"/>
    <mergeCell ref="E15:F15"/>
    <mergeCell ref="B17:G17"/>
    <mergeCell ref="B112:E112"/>
    <mergeCell ref="B101:D101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2022-06-17T17:00:39Z</dcterms:modified>
</cp:coreProperties>
</file>