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Cebolla de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D92" i="1"/>
  <c r="G33" i="1"/>
  <c r="G46" i="1" l="1"/>
  <c r="G47" i="1"/>
  <c r="G48" i="1"/>
  <c r="G49" i="1"/>
  <c r="G51" i="1"/>
  <c r="G52" i="1"/>
  <c r="G54" i="1"/>
  <c r="G44" i="1"/>
  <c r="G55" i="1" l="1"/>
  <c r="G22" i="1"/>
  <c r="G23" i="1"/>
  <c r="G24" i="1"/>
  <c r="G25" i="1"/>
  <c r="G26" i="1"/>
  <c r="G27" i="1"/>
  <c r="G21" i="1" l="1"/>
  <c r="G28" i="1" s="1"/>
  <c r="G38" i="1" l="1"/>
  <c r="G37" i="1"/>
  <c r="G39" i="1" l="1"/>
  <c r="G12" i="1"/>
  <c r="G61" i="1" l="1"/>
  <c r="C86" i="1" s="1"/>
  <c r="G66" i="1"/>
  <c r="C82" i="1" l="1"/>
  <c r="C85" i="1"/>
  <c r="C84" i="1"/>
  <c r="G63" i="1" l="1"/>
  <c r="G64" i="1" s="1"/>
  <c r="G65" i="1" l="1"/>
  <c r="C87" i="1"/>
  <c r="C88" i="1" s="1"/>
  <c r="D85" i="1" s="1"/>
  <c r="D93" i="1" l="1"/>
  <c r="C93" i="1"/>
  <c r="E93" i="1"/>
  <c r="G67" i="1"/>
  <c r="D87" i="1"/>
  <c r="D84" i="1"/>
  <c r="D86" i="1"/>
  <c r="D82" i="1"/>
  <c r="D88" i="1" l="1"/>
</calcChain>
</file>

<file path=xl/sharedStrings.xml><?xml version="1.0" encoding="utf-8"?>
<sst xmlns="http://schemas.openxmlformats.org/spreadsheetml/2006/main" count="150" uniqueCount="105">
  <si>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</si>
  <si>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</si>
  <si>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</si>
  <si>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</si>
  <si>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</si>
  <si>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</si>
  <si>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</si>
  <si>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</si>
  <si>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</si>
  <si>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</si>
  <si>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</si>
  <si>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</si>
  <si>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</si>
  <si>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</si>
  <si>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</si>
  <si>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</si>
  <si>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</si>
  <si>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</si>
  <si>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</si>
  <si>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</si>
  <si>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</si>
  <si>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</si>
  <si>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</si>
  <si>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</si>
  <si>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</si>
  <si>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</si>
  <si>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</si>
  <si>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</si>
  <si>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</si>
  <si>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</si>
  <si>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</si>
  <si>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</si>
  <si>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</si>
  <si>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</si>
  <si>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</si>
  <si>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</si>
  <si>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</si>
  <si>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</si>
  <si>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</si>
  <si>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</si>
  <si>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</si>
  <si>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</si>
  <si>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</si>
  <si>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</si>
  <si>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</si>
  <si>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</si>
  <si>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</si>
  <si>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</si>
  <si>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</si>
  <si>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</si>
  <si>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</si>
  <si>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</si>
  <si>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</si>
  <si>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</si>
  <si>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</si>
  <si>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</si>
  <si>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</si>
  <si>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</si>
  <si>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</si>
  <si>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</si>
  <si>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</si>
  <si>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Aplicación de agroinsumos</t>
  </si>
  <si>
    <t>Noviembre-Marzo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</si>
  <si>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</si>
  <si>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</si>
  <si>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</si>
  <si>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</si>
  <si>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</si>
  <si>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</si>
  <si>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</si>
  <si>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</si>
  <si>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</si>
  <si>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</si>
  <si>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RENDIMIENTO ( Kg/Há.)</t>
  </si>
  <si>
    <t>Lt</t>
  </si>
  <si>
    <t>CEBOLLA DE GUARDA</t>
  </si>
  <si>
    <t>Valenciana</t>
  </si>
  <si>
    <t>Consumo en fresco</t>
  </si>
  <si>
    <t>Junio-Octubre</t>
  </si>
  <si>
    <t>Siembra y transplante</t>
  </si>
  <si>
    <t>Desmalezado</t>
  </si>
  <si>
    <t>Julio-Febrero</t>
  </si>
  <si>
    <t>Cosecha-Postcosecha</t>
  </si>
  <si>
    <t>Riegos</t>
  </si>
  <si>
    <t>Junio</t>
  </si>
  <si>
    <t>Abril-Agosto</t>
  </si>
  <si>
    <t>Fosfato Diamónico</t>
  </si>
  <si>
    <t>Nitrato Potásico</t>
  </si>
  <si>
    <t>Junio-Enero</t>
  </si>
  <si>
    <t>Urea Granulada</t>
  </si>
  <si>
    <t>INSECTICIDA-NEMATICIDA</t>
  </si>
  <si>
    <t>Zero 5 EC</t>
  </si>
  <si>
    <t>Junio-Febrero</t>
  </si>
  <si>
    <t>HERBICIDA</t>
  </si>
  <si>
    <t>Afalon Flow</t>
  </si>
  <si>
    <t>7. Metodo de siembra en eras a un marco de 0.2 m x 0.2 m.</t>
  </si>
  <si>
    <t>8. Período de siembra a cosecha 5 meses.</t>
  </si>
  <si>
    <t>PRECIO ESPERADO ($/kg.)</t>
  </si>
  <si>
    <t>Guano no avícola</t>
  </si>
  <si>
    <t>Rugby 10G</t>
  </si>
  <si>
    <t>ESCENARIOS COSTO UNITARIO  ($/Kg)</t>
  </si>
  <si>
    <t>Rendimiento (Kg/hà)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</si>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</sst>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.0&quot;   &quot;;&quot;-&quot;* #,##0.0&quot;   &quot;;&quot; &quot;* &quot;-&quot;??&quot;  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4" fillId="2" borderId="44" xfId="0" applyNumberFormat="1" applyFont="1" applyFill="1" applyBorder="1" applyAlignment="1"/>
    <xf numFmtId="3" fontId="1" fillId="10" borderId="44" xfId="0" applyNumberFormat="1" applyFont="1" applyFill="1" applyBorder="1" applyAlignment="1"/>
    <xf numFmtId="0" fontId="0" fillId="0" borderId="18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8" fillId="3" borderId="45" xfId="0" applyNumberFormat="1" applyFont="1" applyFill="1" applyBorder="1" applyAlignment="1">
      <alignment horizontal="center" vertical="center"/>
    </xf>
    <xf numFmtId="49" fontId="8" fillId="3" borderId="45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8" fillId="5" borderId="20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49" fontId="8" fillId="3" borderId="2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5" fontId="8" fillId="3" borderId="24" xfId="0" applyNumberFormat="1" applyFont="1" applyFill="1" applyBorder="1" applyAlignment="1">
      <alignment vertical="center"/>
    </xf>
    <xf numFmtId="49" fontId="8" fillId="5" borderId="2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5" fontId="8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49" fontId="4" fillId="8" borderId="48" xfId="0" applyNumberFormat="1" applyFont="1" applyFill="1" applyBorder="1" applyAlignment="1">
      <alignment vertical="center"/>
    </xf>
    <xf numFmtId="49" fontId="4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0" fontId="1" fillId="9" borderId="53" xfId="0" applyFont="1" applyFill="1" applyBorder="1" applyAlignment="1"/>
    <xf numFmtId="0" fontId="8" fillId="9" borderId="5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9" borderId="53" xfId="0" applyFont="1" applyFill="1" applyBorder="1" applyAlignment="1">
      <alignment vertical="center"/>
    </xf>
    <xf numFmtId="167" fontId="4" fillId="2" borderId="18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73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4"/>
  <sheetViews>
    <sheetView showGridLines="0" tabSelected="1" workbookViewId="0">
      <selection activeCell="C59" sqref="C59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9.77734375" style="1" customWidth="1"/>
    <col min="7" max="7" width="14.21875" style="1" customWidth="1"/>
    <col min="8" max="248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58" t="s">
        <v>0</v>
      </c>
      <c r="C9" s="22" t="s">
        <v>75</v>
      </c>
      <c r="D9" s="59"/>
      <c r="E9" s="152" t="s">
        <v>73</v>
      </c>
      <c r="F9" s="153"/>
      <c r="G9" s="23">
        <v>40000</v>
      </c>
    </row>
    <row r="10" spans="2:7" ht="38.25" customHeight="1" x14ac:dyDescent="0.3">
      <c r="B10" s="24" t="s">
        <v>1</v>
      </c>
      <c r="C10" s="25" t="s">
        <v>76</v>
      </c>
      <c r="D10" s="59"/>
      <c r="E10" s="150" t="s">
        <v>2</v>
      </c>
      <c r="F10" s="151"/>
      <c r="G10" s="26" t="s">
        <v>62</v>
      </c>
    </row>
    <row r="11" spans="2:7" ht="18" customHeight="1" x14ac:dyDescent="0.3">
      <c r="B11" s="24" t="s">
        <v>3</v>
      </c>
      <c r="C11" s="22" t="s">
        <v>4</v>
      </c>
      <c r="D11" s="59"/>
      <c r="E11" s="148" t="s">
        <v>97</v>
      </c>
      <c r="F11" s="149"/>
      <c r="G11" s="27">
        <v>300</v>
      </c>
    </row>
    <row r="12" spans="2:7" ht="11.25" customHeight="1" x14ac:dyDescent="0.3">
      <c r="B12" s="24" t="s">
        <v>5</v>
      </c>
      <c r="C12" s="22" t="s">
        <v>58</v>
      </c>
      <c r="D12" s="59"/>
      <c r="E12" s="28" t="s">
        <v>6</v>
      </c>
      <c r="F12" s="29"/>
      <c r="G12" s="30">
        <f>+G11*G9</f>
        <v>12000000</v>
      </c>
    </row>
    <row r="13" spans="2:7" ht="11.25" customHeight="1" x14ac:dyDescent="0.3">
      <c r="B13" s="24" t="s">
        <v>7</v>
      </c>
      <c r="C13" s="22" t="s">
        <v>59</v>
      </c>
      <c r="D13" s="59"/>
      <c r="E13" s="148" t="s">
        <v>8</v>
      </c>
      <c r="F13" s="149"/>
      <c r="G13" s="22" t="s">
        <v>77</v>
      </c>
    </row>
    <row r="14" spans="2:7" ht="13.5" customHeight="1" x14ac:dyDescent="0.3">
      <c r="B14" s="24" t="s">
        <v>9</v>
      </c>
      <c r="C14" s="22" t="s">
        <v>57</v>
      </c>
      <c r="D14" s="59"/>
      <c r="E14" s="148" t="s">
        <v>10</v>
      </c>
      <c r="F14" s="149"/>
      <c r="G14" s="22" t="s">
        <v>62</v>
      </c>
    </row>
    <row r="15" spans="2:7" ht="42" x14ac:dyDescent="0.3">
      <c r="B15" s="31" t="s">
        <v>11</v>
      </c>
      <c r="C15" s="32">
        <v>44748</v>
      </c>
      <c r="D15" s="59"/>
      <c r="E15" s="154" t="s">
        <v>12</v>
      </c>
      <c r="F15" s="155"/>
      <c r="G15" s="33" t="s">
        <v>70</v>
      </c>
    </row>
    <row r="16" spans="2:7" ht="12" customHeight="1" x14ac:dyDescent="0.3">
      <c r="B16" s="60"/>
      <c r="C16" s="61"/>
      <c r="D16" s="62"/>
      <c r="E16" s="63"/>
      <c r="F16" s="63"/>
      <c r="G16" s="64"/>
    </row>
    <row r="17" spans="2:7" ht="12" customHeight="1" x14ac:dyDescent="0.3">
      <c r="B17" s="156" t="s">
        <v>13</v>
      </c>
      <c r="C17" s="157"/>
      <c r="D17" s="157"/>
      <c r="E17" s="157"/>
      <c r="F17" s="157"/>
      <c r="G17" s="157"/>
    </row>
    <row r="18" spans="2:7" ht="12" customHeight="1" x14ac:dyDescent="0.3">
      <c r="B18" s="65"/>
      <c r="C18" s="66"/>
      <c r="D18" s="66"/>
      <c r="E18" s="66"/>
      <c r="F18" s="67"/>
      <c r="G18" s="67"/>
    </row>
    <row r="19" spans="2:7" ht="12" customHeight="1" x14ac:dyDescent="0.3">
      <c r="B19" s="68" t="s">
        <v>14</v>
      </c>
      <c r="C19" s="69"/>
      <c r="D19" s="70"/>
      <c r="E19" s="70"/>
      <c r="F19" s="70"/>
      <c r="G19" s="70"/>
    </row>
    <row r="20" spans="2:7" ht="24" customHeight="1" x14ac:dyDescent="0.3">
      <c r="B20" s="71" t="s">
        <v>15</v>
      </c>
      <c r="C20" s="71" t="s">
        <v>16</v>
      </c>
      <c r="D20" s="71" t="s">
        <v>17</v>
      </c>
      <c r="E20" s="71" t="s">
        <v>18</v>
      </c>
      <c r="F20" s="71" t="s">
        <v>19</v>
      </c>
      <c r="G20" s="71" t="s">
        <v>20</v>
      </c>
    </row>
    <row r="21" spans="2:7" ht="12.75" customHeight="1" x14ac:dyDescent="0.3">
      <c r="B21" s="34" t="s">
        <v>21</v>
      </c>
      <c r="C21" s="35" t="s">
        <v>22</v>
      </c>
      <c r="D21" s="36">
        <v>0.5</v>
      </c>
      <c r="E21" s="35" t="s">
        <v>84</v>
      </c>
      <c r="F21" s="30">
        <v>15000</v>
      </c>
      <c r="G21" s="30">
        <f>(D21*F21)</f>
        <v>7500</v>
      </c>
    </row>
    <row r="22" spans="2:7" ht="15.6" customHeight="1" x14ac:dyDescent="0.3">
      <c r="B22" s="34" t="s">
        <v>83</v>
      </c>
      <c r="C22" s="35" t="s">
        <v>22</v>
      </c>
      <c r="D22" s="36">
        <v>19</v>
      </c>
      <c r="E22" s="35" t="s">
        <v>78</v>
      </c>
      <c r="F22" s="30">
        <v>15000</v>
      </c>
      <c r="G22" s="30">
        <f t="shared" ref="G22:G27" si="0">(D22*F22)</f>
        <v>285000</v>
      </c>
    </row>
    <row r="23" spans="2:7" ht="24.6" customHeight="1" x14ac:dyDescent="0.3">
      <c r="B23" s="34" t="s">
        <v>60</v>
      </c>
      <c r="C23" s="35" t="s">
        <v>22</v>
      </c>
      <c r="D23" s="36">
        <v>4</v>
      </c>
      <c r="E23" s="35" t="s">
        <v>78</v>
      </c>
      <c r="F23" s="30">
        <v>15000</v>
      </c>
      <c r="G23" s="30">
        <f t="shared" si="0"/>
        <v>60000</v>
      </c>
    </row>
    <row r="24" spans="2:7" ht="14.55" customHeight="1" x14ac:dyDescent="0.3">
      <c r="B24" s="34" t="s">
        <v>79</v>
      </c>
      <c r="C24" s="35" t="s">
        <v>22</v>
      </c>
      <c r="D24" s="36">
        <v>31</v>
      </c>
      <c r="E24" s="35" t="s">
        <v>78</v>
      </c>
      <c r="F24" s="30">
        <v>15000</v>
      </c>
      <c r="G24" s="30">
        <f t="shared" si="0"/>
        <v>465000</v>
      </c>
    </row>
    <row r="25" spans="2:7" ht="14.55" customHeight="1" x14ac:dyDescent="0.3">
      <c r="B25" s="34" t="s">
        <v>80</v>
      </c>
      <c r="C25" s="35" t="s">
        <v>22</v>
      </c>
      <c r="D25" s="36">
        <v>12</v>
      </c>
      <c r="E25" s="35" t="s">
        <v>81</v>
      </c>
      <c r="F25" s="30">
        <v>15000</v>
      </c>
      <c r="G25" s="30">
        <f t="shared" si="0"/>
        <v>180000</v>
      </c>
    </row>
    <row r="26" spans="2:7" ht="14.55" customHeight="1" x14ac:dyDescent="0.3">
      <c r="B26" s="34" t="s">
        <v>61</v>
      </c>
      <c r="C26" s="35" t="s">
        <v>22</v>
      </c>
      <c r="D26" s="36">
        <v>9</v>
      </c>
      <c r="E26" s="35" t="s">
        <v>78</v>
      </c>
      <c r="F26" s="30">
        <v>15000</v>
      </c>
      <c r="G26" s="30">
        <f t="shared" si="0"/>
        <v>135000</v>
      </c>
    </row>
    <row r="27" spans="2:7" ht="12.75" customHeight="1" x14ac:dyDescent="0.3">
      <c r="B27" s="34" t="s">
        <v>82</v>
      </c>
      <c r="C27" s="35" t="s">
        <v>22</v>
      </c>
      <c r="D27" s="36">
        <v>15</v>
      </c>
      <c r="E27" s="35" t="s">
        <v>62</v>
      </c>
      <c r="F27" s="30">
        <v>15000</v>
      </c>
      <c r="G27" s="30">
        <f t="shared" si="0"/>
        <v>225000</v>
      </c>
    </row>
    <row r="28" spans="2:7" ht="12.75" customHeight="1" x14ac:dyDescent="0.3">
      <c r="B28" s="5" t="s">
        <v>23</v>
      </c>
      <c r="C28" s="6"/>
      <c r="D28" s="6"/>
      <c r="E28" s="6"/>
      <c r="F28" s="7"/>
      <c r="G28" s="8">
        <f>SUM(G21:G27)</f>
        <v>1357500</v>
      </c>
    </row>
    <row r="29" spans="2:7" ht="12" customHeight="1" x14ac:dyDescent="0.3">
      <c r="B29" s="65"/>
      <c r="C29" s="67"/>
      <c r="D29" s="67"/>
      <c r="E29" s="67"/>
      <c r="F29" s="72"/>
      <c r="G29" s="72"/>
    </row>
    <row r="30" spans="2:7" ht="12" customHeight="1" x14ac:dyDescent="0.3">
      <c r="B30" s="73" t="s">
        <v>24</v>
      </c>
      <c r="C30" s="74"/>
      <c r="D30" s="75"/>
      <c r="E30" s="75"/>
      <c r="F30" s="76"/>
      <c r="G30" s="76"/>
    </row>
    <row r="31" spans="2:7" ht="24" customHeight="1" x14ac:dyDescent="0.3">
      <c r="B31" s="77" t="s">
        <v>15</v>
      </c>
      <c r="C31" s="78" t="s">
        <v>16</v>
      </c>
      <c r="D31" s="78" t="s">
        <v>17</v>
      </c>
      <c r="E31" s="77" t="s">
        <v>18</v>
      </c>
      <c r="F31" s="78" t="s">
        <v>19</v>
      </c>
      <c r="G31" s="77" t="s">
        <v>20</v>
      </c>
    </row>
    <row r="32" spans="2:7" ht="12" customHeight="1" x14ac:dyDescent="0.3">
      <c r="B32" s="79"/>
      <c r="C32" s="80"/>
      <c r="D32" s="80"/>
      <c r="E32" s="80"/>
      <c r="F32" s="79"/>
      <c r="G32" s="79"/>
    </row>
    <row r="33" spans="2:7" ht="12" customHeight="1" x14ac:dyDescent="0.3">
      <c r="B33" s="81" t="s">
        <v>25</v>
      </c>
      <c r="C33" s="82"/>
      <c r="D33" s="82"/>
      <c r="E33" s="82"/>
      <c r="F33" s="83"/>
      <c r="G33" s="83">
        <f>SUM(G32)</f>
        <v>0</v>
      </c>
    </row>
    <row r="34" spans="2:7" ht="12" customHeight="1" x14ac:dyDescent="0.3">
      <c r="B34" s="84"/>
      <c r="C34" s="85"/>
      <c r="D34" s="85"/>
      <c r="E34" s="85"/>
      <c r="F34" s="86"/>
      <c r="G34" s="86"/>
    </row>
    <row r="35" spans="2:7" ht="12" customHeight="1" x14ac:dyDescent="0.3">
      <c r="B35" s="73" t="s">
        <v>26</v>
      </c>
      <c r="C35" s="74"/>
      <c r="D35" s="75"/>
      <c r="E35" s="75"/>
      <c r="F35" s="76"/>
      <c r="G35" s="76"/>
    </row>
    <row r="36" spans="2:7" ht="24" customHeight="1" x14ac:dyDescent="0.3">
      <c r="B36" s="87" t="s">
        <v>15</v>
      </c>
      <c r="C36" s="87" t="s">
        <v>16</v>
      </c>
      <c r="D36" s="87" t="s">
        <v>17</v>
      </c>
      <c r="E36" s="87" t="s">
        <v>18</v>
      </c>
      <c r="F36" s="88" t="s">
        <v>19</v>
      </c>
      <c r="G36" s="87" t="s">
        <v>20</v>
      </c>
    </row>
    <row r="37" spans="2:7" ht="12.75" customHeight="1" x14ac:dyDescent="0.3">
      <c r="B37" s="37" t="s">
        <v>28</v>
      </c>
      <c r="C37" s="38" t="s">
        <v>27</v>
      </c>
      <c r="D37" s="39">
        <v>0.5</v>
      </c>
      <c r="E37" s="38" t="s">
        <v>78</v>
      </c>
      <c r="F37" s="40">
        <v>240000</v>
      </c>
      <c r="G37" s="40">
        <f>+D37*F37</f>
        <v>120000</v>
      </c>
    </row>
    <row r="38" spans="2:7" ht="12.75" customHeight="1" x14ac:dyDescent="0.3">
      <c r="B38" s="37" t="s">
        <v>68</v>
      </c>
      <c r="C38" s="38" t="s">
        <v>27</v>
      </c>
      <c r="D38" s="39">
        <v>0.5</v>
      </c>
      <c r="E38" s="38" t="s">
        <v>78</v>
      </c>
      <c r="F38" s="40">
        <v>240000</v>
      </c>
      <c r="G38" s="40">
        <f>+D38*F38</f>
        <v>120000</v>
      </c>
    </row>
    <row r="39" spans="2:7" ht="12.75" customHeight="1" x14ac:dyDescent="0.3">
      <c r="B39" s="11" t="s">
        <v>29</v>
      </c>
      <c r="C39" s="12"/>
      <c r="D39" s="12"/>
      <c r="E39" s="12"/>
      <c r="F39" s="13"/>
      <c r="G39" s="14">
        <f>SUM(G37:G38)</f>
        <v>240000</v>
      </c>
    </row>
    <row r="40" spans="2:7" ht="12" customHeight="1" x14ac:dyDescent="0.3">
      <c r="B40" s="84"/>
      <c r="C40" s="85"/>
      <c r="D40" s="85"/>
      <c r="E40" s="85"/>
      <c r="F40" s="86"/>
      <c r="G40" s="86"/>
    </row>
    <row r="41" spans="2:7" ht="12" customHeight="1" x14ac:dyDescent="0.3">
      <c r="B41" s="73" t="s">
        <v>30</v>
      </c>
      <c r="C41" s="74"/>
      <c r="D41" s="75"/>
      <c r="E41" s="75"/>
      <c r="F41" s="76"/>
      <c r="G41" s="76"/>
    </row>
    <row r="42" spans="2:7" ht="24" customHeight="1" x14ac:dyDescent="0.3">
      <c r="B42" s="89" t="s">
        <v>31</v>
      </c>
      <c r="C42" s="89" t="s">
        <v>32</v>
      </c>
      <c r="D42" s="89" t="s">
        <v>33</v>
      </c>
      <c r="E42" s="89" t="s">
        <v>18</v>
      </c>
      <c r="F42" s="89" t="s">
        <v>19</v>
      </c>
      <c r="G42" s="89" t="s">
        <v>20</v>
      </c>
    </row>
    <row r="43" spans="2:7" ht="12.75" customHeight="1" x14ac:dyDescent="0.3">
      <c r="B43" s="41" t="s">
        <v>34</v>
      </c>
      <c r="C43" s="42"/>
      <c r="D43" s="42"/>
      <c r="E43" s="42"/>
      <c r="F43" s="42"/>
      <c r="G43" s="42"/>
    </row>
    <row r="44" spans="2:7" ht="12.75" customHeight="1" x14ac:dyDescent="0.3">
      <c r="B44" s="28" t="s">
        <v>35</v>
      </c>
      <c r="C44" s="43" t="s">
        <v>69</v>
      </c>
      <c r="D44" s="44">
        <v>4</v>
      </c>
      <c r="E44" s="43" t="s">
        <v>85</v>
      </c>
      <c r="F44" s="9">
        <v>129000</v>
      </c>
      <c r="G44" s="9">
        <f>+D44*F44</f>
        <v>516000</v>
      </c>
    </row>
    <row r="45" spans="2:7" ht="12.75" customHeight="1" x14ac:dyDescent="0.3">
      <c r="B45" s="45" t="s">
        <v>36</v>
      </c>
      <c r="C45" s="10"/>
      <c r="D45" s="29"/>
      <c r="E45" s="10"/>
      <c r="F45" s="9"/>
      <c r="G45" s="9"/>
    </row>
    <row r="46" spans="2:7" ht="12.75" customHeight="1" x14ac:dyDescent="0.3">
      <c r="B46" s="28" t="s">
        <v>89</v>
      </c>
      <c r="C46" s="43" t="s">
        <v>71</v>
      </c>
      <c r="D46" s="44">
        <v>10</v>
      </c>
      <c r="E46" s="43" t="s">
        <v>78</v>
      </c>
      <c r="F46" s="9">
        <v>49000</v>
      </c>
      <c r="G46" s="9">
        <f t="shared" ref="G46:G54" si="1">+D46*F46</f>
        <v>490000</v>
      </c>
    </row>
    <row r="47" spans="2:7" ht="12.75" customHeight="1" x14ac:dyDescent="0.3">
      <c r="B47" s="28" t="s">
        <v>86</v>
      </c>
      <c r="C47" s="43" t="s">
        <v>71</v>
      </c>
      <c r="D47" s="44">
        <v>12</v>
      </c>
      <c r="E47" s="43" t="s">
        <v>78</v>
      </c>
      <c r="F47" s="9">
        <v>40710</v>
      </c>
      <c r="G47" s="9">
        <f t="shared" si="1"/>
        <v>488520</v>
      </c>
    </row>
    <row r="48" spans="2:7" ht="12.75" customHeight="1" x14ac:dyDescent="0.3">
      <c r="B48" s="28" t="s">
        <v>87</v>
      </c>
      <c r="C48" s="43" t="s">
        <v>71</v>
      </c>
      <c r="D48" s="44">
        <v>7</v>
      </c>
      <c r="E48" s="43" t="s">
        <v>88</v>
      </c>
      <c r="F48" s="9">
        <v>57200</v>
      </c>
      <c r="G48" s="9">
        <f t="shared" si="1"/>
        <v>400400</v>
      </c>
    </row>
    <row r="49" spans="1:248" ht="12.75" customHeight="1" x14ac:dyDescent="0.3">
      <c r="B49" s="28" t="s">
        <v>98</v>
      </c>
      <c r="C49" s="43" t="s">
        <v>72</v>
      </c>
      <c r="D49" s="44">
        <v>720</v>
      </c>
      <c r="E49" s="43" t="s">
        <v>78</v>
      </c>
      <c r="F49" s="9">
        <v>3500</v>
      </c>
      <c r="G49" s="9">
        <f t="shared" si="1"/>
        <v>2520000</v>
      </c>
    </row>
    <row r="50" spans="1:248" ht="12.75" customHeight="1" x14ac:dyDescent="0.3">
      <c r="B50" s="46" t="s">
        <v>90</v>
      </c>
      <c r="C50" s="47"/>
      <c r="D50" s="48"/>
      <c r="E50" s="47"/>
      <c r="F50" s="49"/>
      <c r="G50" s="9"/>
    </row>
    <row r="51" spans="1:248" ht="13.05" customHeight="1" x14ac:dyDescent="0.3">
      <c r="B51" s="15" t="s">
        <v>91</v>
      </c>
      <c r="C51" s="16" t="s">
        <v>74</v>
      </c>
      <c r="D51" s="17">
        <v>8</v>
      </c>
      <c r="E51" s="16" t="s">
        <v>92</v>
      </c>
      <c r="F51" s="18">
        <v>48000</v>
      </c>
      <c r="G51" s="9">
        <f t="shared" si="1"/>
        <v>384000</v>
      </c>
    </row>
    <row r="52" spans="1:248" ht="13.05" customHeight="1" x14ac:dyDescent="0.3">
      <c r="B52" s="15" t="s">
        <v>99</v>
      </c>
      <c r="C52" s="16" t="s">
        <v>69</v>
      </c>
      <c r="D52" s="17">
        <v>20</v>
      </c>
      <c r="E52" s="16" t="s">
        <v>88</v>
      </c>
      <c r="F52" s="20">
        <v>23000</v>
      </c>
      <c r="G52" s="9">
        <f t="shared" si="1"/>
        <v>460000</v>
      </c>
    </row>
    <row r="53" spans="1:248" ht="13.05" customHeight="1" x14ac:dyDescent="0.3">
      <c r="B53" s="19" t="s">
        <v>93</v>
      </c>
      <c r="C53" s="16"/>
      <c r="D53" s="17"/>
      <c r="E53" s="16"/>
      <c r="F53" s="18"/>
      <c r="G53" s="9"/>
    </row>
    <row r="54" spans="1:248" ht="13.05" customHeight="1" x14ac:dyDescent="0.3">
      <c r="B54" s="15" t="s">
        <v>94</v>
      </c>
      <c r="C54" s="16" t="s">
        <v>69</v>
      </c>
      <c r="D54" s="17">
        <v>2</v>
      </c>
      <c r="E54" s="16" t="s">
        <v>81</v>
      </c>
      <c r="F54" s="18">
        <v>39500</v>
      </c>
      <c r="G54" s="9">
        <f t="shared" si="1"/>
        <v>79000</v>
      </c>
    </row>
    <row r="55" spans="1:248" ht="13.5" customHeight="1" x14ac:dyDescent="0.3">
      <c r="B55" s="11" t="s">
        <v>37</v>
      </c>
      <c r="C55" s="12"/>
      <c r="D55" s="12"/>
      <c r="E55" s="12"/>
      <c r="F55" s="13"/>
      <c r="G55" s="14">
        <f>SUM(G43:G54)</f>
        <v>5337920</v>
      </c>
    </row>
    <row r="56" spans="1:248" ht="12" customHeight="1" x14ac:dyDescent="0.3">
      <c r="B56" s="84"/>
      <c r="C56" s="85"/>
      <c r="D56" s="85"/>
      <c r="E56" s="90"/>
      <c r="F56" s="86"/>
      <c r="G56" s="86"/>
    </row>
    <row r="57" spans="1:248" ht="12" customHeight="1" x14ac:dyDescent="0.3">
      <c r="B57" s="73" t="s">
        <v>38</v>
      </c>
      <c r="C57" s="74"/>
      <c r="D57" s="75"/>
      <c r="E57" s="75"/>
      <c r="F57" s="76"/>
      <c r="G57" s="76"/>
    </row>
    <row r="58" spans="1:248" ht="24" customHeight="1" x14ac:dyDescent="0.3">
      <c r="B58" s="91" t="s">
        <v>39</v>
      </c>
      <c r="C58" s="89" t="s">
        <v>32</v>
      </c>
      <c r="D58" s="89" t="s">
        <v>33</v>
      </c>
      <c r="E58" s="91" t="s">
        <v>18</v>
      </c>
      <c r="F58" s="89" t="s">
        <v>19</v>
      </c>
      <c r="G58" s="91" t="s">
        <v>20</v>
      </c>
    </row>
    <row r="59" spans="1:248" ht="12.75" customHeight="1" x14ac:dyDescent="0.3">
      <c r="B59" s="50"/>
      <c r="C59" s="51"/>
      <c r="D59" s="27"/>
      <c r="E59" s="52"/>
      <c r="F59" s="53"/>
      <c r="G59" s="27"/>
    </row>
    <row r="60" spans="1:248" s="162" customFormat="1" ht="14.4" x14ac:dyDescent="0.3">
      <c r="A60" s="158"/>
      <c r="B60" s="159"/>
      <c r="C60" s="160"/>
      <c r="D60" s="27"/>
      <c r="E60" s="161"/>
      <c r="F60" s="53"/>
      <c r="G60" s="27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  <c r="FQ60" s="158"/>
      <c r="FR60" s="158"/>
      <c r="FS60" s="158"/>
      <c r="FT60" s="158"/>
      <c r="FU60" s="158"/>
      <c r="FV60" s="158"/>
      <c r="FW60" s="158"/>
      <c r="FX60" s="158"/>
      <c r="FY60" s="158"/>
      <c r="FZ60" s="158"/>
      <c r="GA60" s="158"/>
      <c r="GB60" s="158"/>
      <c r="GC60" s="158"/>
      <c r="GD60" s="158"/>
      <c r="GE60" s="158"/>
      <c r="GF60" s="158"/>
      <c r="GG60" s="158"/>
      <c r="GH60" s="158"/>
      <c r="GI60" s="158"/>
      <c r="GJ60" s="158"/>
      <c r="GK60" s="158"/>
      <c r="GL60" s="158"/>
      <c r="GM60" s="158"/>
      <c r="GN60" s="158"/>
      <c r="GO60" s="158"/>
      <c r="GP60" s="158"/>
      <c r="GQ60" s="158"/>
      <c r="GR60" s="158"/>
      <c r="GS60" s="158"/>
      <c r="GT60" s="158"/>
      <c r="GU60" s="158"/>
      <c r="GV60" s="158"/>
      <c r="GW60" s="158"/>
      <c r="GX60" s="158"/>
      <c r="GY60" s="158"/>
      <c r="GZ60" s="158"/>
      <c r="HA60" s="158"/>
      <c r="HB60" s="158"/>
      <c r="HC60" s="158"/>
      <c r="HD60" s="158"/>
      <c r="HE60" s="158"/>
      <c r="HF60" s="158"/>
      <c r="HG60" s="158"/>
      <c r="HH60" s="158"/>
      <c r="HI60" s="158"/>
      <c r="HJ60" s="158"/>
      <c r="HK60" s="158"/>
      <c r="HL60" s="158"/>
      <c r="HM60" s="158"/>
      <c r="HN60" s="158"/>
      <c r="HO60" s="158"/>
      <c r="HP60" s="158"/>
      <c r="HQ60" s="158"/>
      <c r="HR60" s="158"/>
      <c r="HS60" s="158"/>
      <c r="HT60" s="158"/>
      <c r="HU60" s="158"/>
      <c r="HV60" s="158"/>
      <c r="HW60" s="158"/>
      <c r="HX60" s="158"/>
      <c r="HY60" s="158"/>
      <c r="HZ60" s="158"/>
      <c r="IA60" s="158"/>
      <c r="IB60" s="158"/>
      <c r="IC60" s="158"/>
      <c r="ID60" s="158"/>
      <c r="IE60" s="158"/>
      <c r="IF60" s="158"/>
      <c r="IG60" s="158"/>
      <c r="IH60" s="158"/>
      <c r="II60" s="158"/>
      <c r="IJ60" s="158"/>
      <c r="IK60" s="158"/>
      <c r="IL60" s="158"/>
      <c r="IM60" s="158"/>
      <c r="IN60" s="158"/>
    </row>
    <row r="61" spans="1:248" ht="13.5" customHeight="1" x14ac:dyDescent="0.3">
      <c r="B61" s="92" t="s">
        <v>40</v>
      </c>
      <c r="C61" s="93"/>
      <c r="D61" s="93"/>
      <c r="E61" s="93"/>
      <c r="F61" s="94"/>
      <c r="G61" s="95">
        <f>SUM(G59)</f>
        <v>0</v>
      </c>
    </row>
    <row r="62" spans="1:248" ht="12" customHeight="1" x14ac:dyDescent="0.3">
      <c r="B62" s="96"/>
      <c r="C62" s="96"/>
      <c r="D62" s="96"/>
      <c r="E62" s="96"/>
      <c r="F62" s="97"/>
      <c r="G62" s="97"/>
    </row>
    <row r="63" spans="1:248" ht="12" customHeight="1" x14ac:dyDescent="0.3">
      <c r="B63" s="98" t="s">
        <v>41</v>
      </c>
      <c r="C63" s="99"/>
      <c r="D63" s="99"/>
      <c r="E63" s="99"/>
      <c r="F63" s="99"/>
      <c r="G63" s="100">
        <f>G28+G39+G55+G61</f>
        <v>6935420</v>
      </c>
      <c r="H63" s="21"/>
    </row>
    <row r="64" spans="1:248" ht="12" customHeight="1" x14ac:dyDescent="0.3">
      <c r="B64" s="101" t="s">
        <v>42</v>
      </c>
      <c r="C64" s="102"/>
      <c r="D64" s="102"/>
      <c r="E64" s="102"/>
      <c r="F64" s="102"/>
      <c r="G64" s="103">
        <f>G63*0.05</f>
        <v>346771</v>
      </c>
      <c r="H64" s="21"/>
    </row>
    <row r="65" spans="2:8" ht="12" customHeight="1" x14ac:dyDescent="0.3">
      <c r="B65" s="104" t="s">
        <v>43</v>
      </c>
      <c r="C65" s="105"/>
      <c r="D65" s="105"/>
      <c r="E65" s="105"/>
      <c r="F65" s="105"/>
      <c r="G65" s="106">
        <f>G64+G63</f>
        <v>7282191</v>
      </c>
      <c r="H65" s="21"/>
    </row>
    <row r="66" spans="2:8" ht="12" customHeight="1" x14ac:dyDescent="0.3">
      <c r="B66" s="101" t="s">
        <v>44</v>
      </c>
      <c r="C66" s="102"/>
      <c r="D66" s="102"/>
      <c r="E66" s="102"/>
      <c r="F66" s="102"/>
      <c r="G66" s="103">
        <f>G12</f>
        <v>12000000</v>
      </c>
      <c r="H66" s="21"/>
    </row>
    <row r="67" spans="2:8" ht="12" customHeight="1" x14ac:dyDescent="0.3">
      <c r="B67" s="107" t="s">
        <v>45</v>
      </c>
      <c r="C67" s="108"/>
      <c r="D67" s="108"/>
      <c r="E67" s="108"/>
      <c r="F67" s="108"/>
      <c r="G67" s="109">
        <f>G66-G65</f>
        <v>4717809</v>
      </c>
      <c r="H67" s="21"/>
    </row>
    <row r="68" spans="2:8" ht="12" customHeight="1" x14ac:dyDescent="0.3">
      <c r="B68" s="110" t="s">
        <v>103</v>
      </c>
      <c r="C68" s="111"/>
      <c r="D68" s="111"/>
      <c r="E68" s="111"/>
      <c r="F68" s="111"/>
      <c r="G68" s="112"/>
      <c r="H68" s="21"/>
    </row>
    <row r="69" spans="2:8" ht="12.75" customHeight="1" thickBot="1" x14ac:dyDescent="0.35">
      <c r="B69" s="113"/>
      <c r="C69" s="111"/>
      <c r="D69" s="111"/>
      <c r="E69" s="111"/>
      <c r="F69" s="111"/>
      <c r="G69" s="112"/>
      <c r="H69" s="21"/>
    </row>
    <row r="70" spans="2:8" ht="12" customHeight="1" x14ac:dyDescent="0.3">
      <c r="B70" s="114" t="s">
        <v>104</v>
      </c>
      <c r="C70" s="115"/>
      <c r="D70" s="115"/>
      <c r="E70" s="115"/>
      <c r="F70" s="116"/>
      <c r="G70" s="112"/>
      <c r="H70" s="21"/>
    </row>
    <row r="71" spans="2:8" ht="12" customHeight="1" x14ac:dyDescent="0.3">
      <c r="B71" s="54" t="s">
        <v>46</v>
      </c>
      <c r="C71" s="117"/>
      <c r="D71" s="117"/>
      <c r="E71" s="117"/>
      <c r="F71" s="118"/>
      <c r="G71" s="112"/>
      <c r="H71" s="21"/>
    </row>
    <row r="72" spans="2:8" ht="12" customHeight="1" x14ac:dyDescent="0.3">
      <c r="B72" s="54" t="s">
        <v>63</v>
      </c>
      <c r="C72" s="117"/>
      <c r="D72" s="117"/>
      <c r="E72" s="117"/>
      <c r="F72" s="118"/>
      <c r="G72" s="112"/>
    </row>
    <row r="73" spans="2:8" ht="12" customHeight="1" x14ac:dyDescent="0.3">
      <c r="B73" s="54" t="s">
        <v>64</v>
      </c>
      <c r="C73" s="117"/>
      <c r="D73" s="117"/>
      <c r="E73" s="117"/>
      <c r="F73" s="118"/>
      <c r="G73" s="112"/>
    </row>
    <row r="74" spans="2:8" ht="12" customHeight="1" x14ac:dyDescent="0.3">
      <c r="B74" s="54" t="s">
        <v>65</v>
      </c>
      <c r="C74" s="117"/>
      <c r="D74" s="117"/>
      <c r="E74" s="117"/>
      <c r="F74" s="118"/>
      <c r="G74" s="112"/>
    </row>
    <row r="75" spans="2:8" ht="12" customHeight="1" x14ac:dyDescent="0.3">
      <c r="B75" s="54" t="s">
        <v>66</v>
      </c>
      <c r="C75" s="117"/>
      <c r="D75" s="117"/>
      <c r="E75" s="117"/>
      <c r="F75" s="118"/>
      <c r="G75" s="112"/>
    </row>
    <row r="76" spans="2:8" ht="12" customHeight="1" x14ac:dyDescent="0.3">
      <c r="B76" s="54" t="s">
        <v>67</v>
      </c>
      <c r="C76" s="117"/>
      <c r="D76" s="117"/>
      <c r="E76" s="117"/>
      <c r="F76" s="118"/>
      <c r="G76" s="112"/>
    </row>
    <row r="77" spans="2:8" ht="12" customHeight="1" x14ac:dyDescent="0.3">
      <c r="B77" s="54" t="s">
        <v>95</v>
      </c>
      <c r="C77" s="117"/>
      <c r="D77" s="117"/>
      <c r="E77" s="117"/>
      <c r="F77" s="118"/>
      <c r="G77" s="112"/>
    </row>
    <row r="78" spans="2:8" ht="12" customHeight="1" thickBot="1" x14ac:dyDescent="0.35">
      <c r="B78" s="55" t="s">
        <v>96</v>
      </c>
      <c r="C78" s="119"/>
      <c r="D78" s="119"/>
      <c r="E78" s="119"/>
      <c r="F78" s="120"/>
      <c r="G78" s="112"/>
    </row>
    <row r="79" spans="2:8" ht="12.75" customHeight="1" thickBot="1" x14ac:dyDescent="0.35">
      <c r="B79" s="113"/>
      <c r="C79" s="117"/>
      <c r="D79" s="117"/>
      <c r="E79" s="117"/>
      <c r="F79" s="117"/>
      <c r="G79" s="112"/>
    </row>
    <row r="80" spans="2:8" ht="15" customHeight="1" thickBot="1" x14ac:dyDescent="0.35">
      <c r="B80" s="146" t="s">
        <v>47</v>
      </c>
      <c r="C80" s="147"/>
      <c r="D80" s="140"/>
      <c r="E80" s="121"/>
      <c r="F80" s="121"/>
      <c r="G80" s="112"/>
    </row>
    <row r="81" spans="2:7" ht="12" customHeight="1" x14ac:dyDescent="0.3">
      <c r="B81" s="137" t="s">
        <v>39</v>
      </c>
      <c r="C81" s="138" t="s">
        <v>48</v>
      </c>
      <c r="D81" s="139" t="s">
        <v>49</v>
      </c>
      <c r="E81" s="121"/>
      <c r="F81" s="121"/>
      <c r="G81" s="112"/>
    </row>
    <row r="82" spans="2:7" ht="12" customHeight="1" x14ac:dyDescent="0.3">
      <c r="B82" s="122" t="s">
        <v>50</v>
      </c>
      <c r="C82" s="123">
        <f>+G28</f>
        <v>1357500</v>
      </c>
      <c r="D82" s="124">
        <f>(C82/C88)</f>
        <v>0.18641367687279831</v>
      </c>
      <c r="E82" s="121"/>
      <c r="F82" s="121"/>
      <c r="G82" s="112"/>
    </row>
    <row r="83" spans="2:7" ht="12" customHeight="1" x14ac:dyDescent="0.3">
      <c r="B83" s="122" t="s">
        <v>51</v>
      </c>
      <c r="C83" s="125">
        <v>0</v>
      </c>
      <c r="D83" s="124">
        <v>0</v>
      </c>
      <c r="E83" s="121"/>
      <c r="F83" s="121"/>
      <c r="G83" s="112"/>
    </row>
    <row r="84" spans="2:7" ht="12" customHeight="1" x14ac:dyDescent="0.3">
      <c r="B84" s="122" t="s">
        <v>52</v>
      </c>
      <c r="C84" s="123">
        <f>+G39</f>
        <v>240000</v>
      </c>
      <c r="D84" s="124">
        <f>(C84/C88)</f>
        <v>3.2957114143257159E-2</v>
      </c>
      <c r="E84" s="121"/>
      <c r="F84" s="121"/>
      <c r="G84" s="112"/>
    </row>
    <row r="85" spans="2:7" ht="12" customHeight="1" x14ac:dyDescent="0.3">
      <c r="B85" s="122" t="s">
        <v>31</v>
      </c>
      <c r="C85" s="123">
        <f>+G55</f>
        <v>5337920</v>
      </c>
      <c r="D85" s="124">
        <f>(C85/C88)</f>
        <v>0.73301016136489694</v>
      </c>
      <c r="E85" s="121"/>
      <c r="F85" s="121"/>
      <c r="G85" s="112"/>
    </row>
    <row r="86" spans="2:7" ht="12" customHeight="1" x14ac:dyDescent="0.3">
      <c r="B86" s="122" t="s">
        <v>53</v>
      </c>
      <c r="C86" s="126">
        <f>+G61</f>
        <v>0</v>
      </c>
      <c r="D86" s="124">
        <f>(C86/C88)</f>
        <v>0</v>
      </c>
      <c r="E86" s="127"/>
      <c r="F86" s="127"/>
      <c r="G86" s="112"/>
    </row>
    <row r="87" spans="2:7" ht="12" customHeight="1" x14ac:dyDescent="0.3">
      <c r="B87" s="122" t="s">
        <v>54</v>
      </c>
      <c r="C87" s="126">
        <f>+G64</f>
        <v>346771</v>
      </c>
      <c r="D87" s="124">
        <f>(C87/C88)</f>
        <v>4.7619047619047616E-2</v>
      </c>
      <c r="E87" s="127"/>
      <c r="F87" s="127"/>
      <c r="G87" s="112"/>
    </row>
    <row r="88" spans="2:7" ht="12.75" customHeight="1" thickBot="1" x14ac:dyDescent="0.35">
      <c r="B88" s="128" t="s">
        <v>55</v>
      </c>
      <c r="C88" s="129">
        <f>SUM(C82:C87)</f>
        <v>7282191</v>
      </c>
      <c r="D88" s="130">
        <f>SUM(D82:D87)</f>
        <v>1</v>
      </c>
      <c r="E88" s="127"/>
      <c r="F88" s="127"/>
      <c r="G88" s="112"/>
    </row>
    <row r="89" spans="2:7" ht="12" customHeight="1" x14ac:dyDescent="0.3">
      <c r="B89" s="113"/>
      <c r="C89" s="111"/>
      <c r="D89" s="111"/>
      <c r="E89" s="111"/>
      <c r="F89" s="111"/>
      <c r="G89" s="112"/>
    </row>
    <row r="90" spans="2:7" ht="12.75" customHeight="1" thickBot="1" x14ac:dyDescent="0.35">
      <c r="B90" s="56"/>
      <c r="C90" s="111"/>
      <c r="D90" s="111"/>
      <c r="E90" s="111"/>
      <c r="F90" s="111"/>
      <c r="G90" s="112"/>
    </row>
    <row r="91" spans="2:7" ht="12" customHeight="1" thickBot="1" x14ac:dyDescent="0.35">
      <c r="B91" s="141"/>
      <c r="C91" s="142" t="s">
        <v>100</v>
      </c>
      <c r="D91" s="143"/>
      <c r="E91" s="144"/>
      <c r="F91" s="127"/>
      <c r="G91" s="112"/>
    </row>
    <row r="92" spans="2:7" ht="12" customHeight="1" x14ac:dyDescent="0.3">
      <c r="B92" s="131" t="s">
        <v>101</v>
      </c>
      <c r="C92" s="132">
        <f>+E92*(1-0.3)</f>
        <v>28000</v>
      </c>
      <c r="D92" s="132">
        <f>+E92*(1-0.2)</f>
        <v>32000</v>
      </c>
      <c r="E92" s="133">
        <v>40000</v>
      </c>
      <c r="F92" s="134"/>
      <c r="G92" s="145"/>
    </row>
    <row r="93" spans="2:7" ht="12.75" customHeight="1" thickBot="1" x14ac:dyDescent="0.35">
      <c r="B93" s="128" t="s">
        <v>102</v>
      </c>
      <c r="C93" s="129">
        <f>(G65/C92)</f>
        <v>260.07825000000003</v>
      </c>
      <c r="D93" s="129">
        <f>(G65/D92)</f>
        <v>227.56846874999999</v>
      </c>
      <c r="E93" s="136">
        <f>(G65/E92)</f>
        <v>182.05477500000001</v>
      </c>
      <c r="F93" s="134"/>
      <c r="G93" s="135"/>
    </row>
    <row r="94" spans="2:7" ht="15.6" customHeight="1" x14ac:dyDescent="0.3">
      <c r="B94" s="57" t="s">
        <v>56</v>
      </c>
      <c r="C94" s="117"/>
      <c r="D94" s="117"/>
      <c r="E94" s="117"/>
      <c r="F94" s="117"/>
      <c r="G94" s="117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de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2022-01-10T16:44:41Z</cp:lastPrinted>
  <dcterms:created xsi:type="dcterms:W3CDTF">2020-11-27T12:49:26Z</dcterms:created>
  <dcterms:modified xsi:type="dcterms:W3CDTF">2022-07-12T18:50:30Z</dcterms:modified>
</cp:coreProperties>
</file>