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12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fd7\AC\Temp\"/>
    </mc:Choice>
  </mc:AlternateContent>
  <xr:revisionPtr revIDLastSave="18" documentId="8_{E287A9F0-C4B9-46B4-B970-8529E7A8E41B}" xr6:coauthVersionLast="47" xr6:coauthVersionMax="47" xr10:uidLastSave="{EF94E490-0BC2-4C8D-A434-22680BA76C17}"/>
  <bookViews>
    <workbookView xWindow="-60" yWindow="-60" windowWidth="15480" windowHeight="11640" xr2:uid="{00000000-000D-0000-FFFF-FFFF00000000}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8" i="1" l="1"/>
  <c r="G52" i="1"/>
  <c r="G51" i="1"/>
  <c r="G47" i="1"/>
  <c r="G41" i="1"/>
  <c r="G28" i="1"/>
  <c r="G27" i="1"/>
  <c r="G26" i="1"/>
  <c r="G25" i="1"/>
  <c r="G24" i="1"/>
  <c r="G23" i="1"/>
  <c r="G22" i="1"/>
  <c r="G21" i="1"/>
  <c r="G64" i="1"/>
  <c r="G63" i="1"/>
  <c r="G65" i="1" s="1"/>
  <c r="C88" i="1" s="1"/>
  <c r="G57" i="1"/>
  <c r="G55" i="1"/>
  <c r="G54" i="1"/>
  <c r="G50" i="1"/>
  <c r="G49" i="1"/>
  <c r="G42" i="1"/>
  <c r="G40" i="1"/>
  <c r="G39" i="1"/>
  <c r="G38" i="1"/>
  <c r="G12" i="1"/>
  <c r="G70" i="1"/>
  <c r="G43" i="1"/>
  <c r="C86" i="1"/>
  <c r="G29" i="1"/>
  <c r="C84" i="1"/>
  <c r="G59" i="1" l="1"/>
  <c r="C87" i="1" l="1"/>
  <c r="G67" i="1"/>
  <c r="G68" i="1" l="1"/>
  <c r="C89" i="1" s="1"/>
  <c r="G69" i="1"/>
  <c r="C90" i="1"/>
  <c r="D87" i="1"/>
  <c r="D84" i="1" l="1"/>
  <c r="D86" i="1"/>
  <c r="D88" i="1"/>
  <c r="E95" i="1"/>
  <c r="C95" i="1"/>
  <c r="G71" i="1"/>
  <c r="D95" i="1"/>
  <c r="D89" i="1"/>
  <c r="D90" i="1" l="1"/>
</calcChain>
</file>

<file path=xl/sharedStrings.xml><?xml version="1.0" encoding="utf-8"?>
<sst xmlns="http://schemas.openxmlformats.org/spreadsheetml/2006/main" count="169" uniqueCount="121">
  <si>
    <t>RUBRO O CULTIVO</t>
  </si>
  <si>
    <t>CEBOLLA GUARDA</t>
  </si>
  <si>
    <t>RENDIMIENTO (Kg/ha)</t>
  </si>
  <si>
    <t>VARIEDAD</t>
  </si>
  <si>
    <t>TEXAS</t>
  </si>
  <si>
    <t>Fecha Estimada precio venta</t>
  </si>
  <si>
    <t>NOVIEMBRE</t>
  </si>
  <si>
    <t>NIVEL TECNOLÓGICO</t>
  </si>
  <si>
    <t>MEDIO</t>
  </si>
  <si>
    <t>PRECIO ESPERADO ($/kg)</t>
  </si>
  <si>
    <t>REGIÓN</t>
  </si>
  <si>
    <t>COQUIMBO</t>
  </si>
  <si>
    <t>INGRESO ESPERADO, C. IVA($)</t>
  </si>
  <si>
    <t>ÁREA</t>
  </si>
  <si>
    <t>LA SERENA</t>
  </si>
  <si>
    <t>DESTINO DE PRODUCCIÓN</t>
  </si>
  <si>
    <t>INTERMEDIARIO</t>
  </si>
  <si>
    <t>COMUNA/LOCALIDAD</t>
  </si>
  <si>
    <t>Todas.Prov.Elqui</t>
  </si>
  <si>
    <t>FECHA DE COSECHA</t>
  </si>
  <si>
    <t>NOV-DIC</t>
  </si>
  <si>
    <t>FECHA PRECIO INSUMOS</t>
  </si>
  <si>
    <t>CONTINGENCIA</t>
  </si>
  <si>
    <t>SEQUIA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</si>
  <si>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</si>
  <si>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</si>
  <si>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</si>
  <si>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</si>
  <si>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</si>
  <si>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</si>
  <si>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</si>
  <si>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</si>
  <si>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APLICACIÓN FOLIAR</t>
  </si>
  <si>
    <t>JH</t>
  </si>
  <si>
    <t>AGO-NOV</t>
  </si>
  <si>
    <t>APLIC. FUNGICIDAS</t>
  </si>
  <si>
    <t>APLICACIÓN HERBICIDA</t>
  </si>
  <si>
    <t>AGOSTO</t>
  </si>
  <si>
    <t>LIMPIAS MANUALES</t>
  </si>
  <si>
    <t>OCT-DIC</t>
  </si>
  <si>
    <t>TRANSPLANTE</t>
  </si>
  <si>
    <t>AGO-SEPT</t>
  </si>
  <si>
    <t>APLICACIÓN INSECTICIDA</t>
  </si>
  <si>
    <t>COSECHA Y SELECCIÓN</t>
  </si>
  <si>
    <t>DIC-ENE</t>
  </si>
  <si>
    <t>RIEGO</t>
  </si>
  <si>
    <t>SEPT-FEB</t>
  </si>
  <si>
    <t>Subtotal Jornadas Hombre</t>
  </si>
  <si>
    <t>JORNADAS ANIMAL</t>
  </si>
  <si>
    <t>N/Aplica</t>
  </si>
  <si>
    <t>Subtotal Jornadas Animal</t>
  </si>
  <si>
    <t>MAQUINARIA</t>
  </si>
  <si>
    <t>ARADURA</t>
  </si>
  <si>
    <t>JM</t>
  </si>
  <si>
    <t>MELGADURA</t>
  </si>
  <si>
    <t>SURCO</t>
  </si>
  <si>
    <t>Acarreo</t>
  </si>
  <si>
    <t>RASTRAJES</t>
  </si>
  <si>
    <t>Subtotal Costo Maquinaria</t>
  </si>
  <si>
    <t>INSUMOS</t>
  </si>
  <si>
    <t>UNIDAD (Kg/l/u</t>
  </si>
  <si>
    <t>CANTIDAD (kg/I/u)</t>
  </si>
  <si>
    <t>SUBTOTAL ($)</t>
  </si>
  <si>
    <t>SEMILLAS</t>
  </si>
  <si>
    <t>TARRO</t>
  </si>
  <si>
    <t>Agosto</t>
  </si>
  <si>
    <t>FERTILIZANTES</t>
  </si>
  <si>
    <t>NITRATO DE POTASIO</t>
  </si>
  <si>
    <t>25 kg</t>
  </si>
  <si>
    <t xml:space="preserve">MEZCLA </t>
  </si>
  <si>
    <t>SACO</t>
  </si>
  <si>
    <t>TERRSORF FOLIAR</t>
  </si>
  <si>
    <t>LT</t>
  </si>
  <si>
    <t>GUANO</t>
  </si>
  <si>
    <t>JULIO</t>
  </si>
  <si>
    <t>INSECTICIDAS</t>
  </si>
  <si>
    <t>POLIBEN 50 WP</t>
  </si>
  <si>
    <t>Kg</t>
  </si>
  <si>
    <t>AGO-DIC</t>
  </si>
  <si>
    <t>FAST PLUS</t>
  </si>
  <si>
    <t>OTROS</t>
  </si>
  <si>
    <t>CINTA DE RIEGO</t>
  </si>
  <si>
    <t>ROLLO</t>
  </si>
  <si>
    <t>MALLAS</t>
  </si>
  <si>
    <t>DICIEMBRE</t>
  </si>
  <si>
    <t>Subtotal Insumos</t>
  </si>
  <si>
    <t xml:space="preserve">   OTROS</t>
  </si>
  <si>
    <t>ITEM</t>
  </si>
  <si>
    <t>Riego tecnificado y fertirrigación</t>
  </si>
  <si>
    <t>J/H</t>
  </si>
  <si>
    <t>Combustible</t>
  </si>
  <si>
    <t>LTS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</si>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</sst>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_ ;_ * \-#,##0_ ;_ * &quot;-&quot;_ ;_ @_ "/>
    <numFmt numFmtId="165" formatCode="_ &quot;$&quot;* #,##0.00_ ;_ &quot;$&quot;* \-#,##0.00_ ;_ &quot;$&quot;* &quot;-&quot;??_ ;_ @_ "/>
    <numFmt numFmtId="166" formatCode="_-&quot;$&quot;\ * #,##0_-;\-&quot;$&quot;\ * #,##0_-;_-&quot;$&quot;\ * &quot;-&quot;??_-;_-@_-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_ * #,##0.00_ ;_ * \-#,##0.00_ ;_ * &quot;-&quot;_ ;_ @_ "/>
    <numFmt numFmtId="170" formatCode="0.0"/>
    <numFmt numFmtId="171" formatCode="#,##0.00000000;[Red]#,##0.00000000"/>
    <numFmt numFmtId="172" formatCode="#,##0_ ;\-#,##0\ "/>
  </numFmts>
  <fonts count="22">
    <font>
      <sz val="11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9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0099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99">
    <xf numFmtId="0" fontId="0" fillId="0" borderId="0" xfId="0"/>
    <xf numFmtId="0" fontId="13" fillId="3" borderId="1" xfId="0" applyFont="1" applyFill="1" applyBorder="1" applyAlignment="1">
      <alignment vertical="center" wrapText="1"/>
    </xf>
    <xf numFmtId="3" fontId="14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/>
    <xf numFmtId="17" fontId="14" fillId="0" borderId="1" xfId="0" applyNumberFormat="1" applyFont="1" applyBorder="1" applyAlignment="1">
      <alignment horizontal="right"/>
    </xf>
    <xf numFmtId="166" fontId="14" fillId="0" borderId="1" xfId="2" applyNumberFormat="1" applyFont="1" applyBorder="1"/>
    <xf numFmtId="166" fontId="14" fillId="0" borderId="1" xfId="2" applyNumberFormat="1" applyFont="1" applyBorder="1" applyAlignment="1">
      <alignment horizontal="right"/>
    </xf>
    <xf numFmtId="0" fontId="15" fillId="0" borderId="1" xfId="0" applyFont="1" applyBorder="1" applyAlignment="1">
      <alignment horizontal="left" vertical="center" wrapText="1"/>
    </xf>
    <xf numFmtId="0" fontId="15" fillId="0" borderId="0" xfId="0" applyFont="1"/>
    <xf numFmtId="166" fontId="10" fillId="0" borderId="0" xfId="2" applyNumberFormat="1" applyFont="1" applyBorder="1"/>
    <xf numFmtId="166" fontId="10" fillId="0" borderId="0" xfId="2" applyNumberFormat="1" applyFont="1"/>
    <xf numFmtId="166" fontId="15" fillId="0" borderId="0" xfId="2" applyNumberFormat="1" applyFont="1" applyBorder="1"/>
    <xf numFmtId="0" fontId="13" fillId="4" borderId="0" xfId="0" applyFont="1" applyFill="1" applyAlignment="1">
      <alignment vertical="center" wrapText="1"/>
    </xf>
    <xf numFmtId="0" fontId="13" fillId="3" borderId="1" xfId="0" applyFont="1" applyFill="1" applyBorder="1" applyAlignment="1">
      <alignment horizontal="center"/>
    </xf>
    <xf numFmtId="166" fontId="13" fillId="3" borderId="1" xfId="2" applyNumberFormat="1" applyFont="1" applyFill="1" applyBorder="1" applyAlignment="1">
      <alignment horizontal="center" wrapText="1"/>
    </xf>
    <xf numFmtId="166" fontId="13" fillId="3" borderId="1" xfId="2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166" fontId="10" fillId="0" borderId="1" xfId="2" applyNumberFormat="1" applyFont="1" applyBorder="1"/>
    <xf numFmtId="0" fontId="15" fillId="0" borderId="1" xfId="0" applyFont="1" applyBorder="1"/>
    <xf numFmtId="0" fontId="11" fillId="3" borderId="1" xfId="0" applyFont="1" applyFill="1" applyBorder="1"/>
    <xf numFmtId="0" fontId="0" fillId="3" borderId="1" xfId="0" applyFill="1" applyBorder="1"/>
    <xf numFmtId="166" fontId="10" fillId="3" borderId="1" xfId="2" applyNumberFormat="1" applyFont="1" applyFill="1" applyBorder="1"/>
    <xf numFmtId="166" fontId="11" fillId="3" borderId="1" xfId="2" applyNumberFormat="1" applyFont="1" applyFill="1" applyBorder="1"/>
    <xf numFmtId="0" fontId="0" fillId="0" borderId="1" xfId="0" applyBorder="1" applyAlignment="1">
      <alignment horizontal="center"/>
    </xf>
    <xf numFmtId="166" fontId="11" fillId="3" borderId="1" xfId="2" applyNumberFormat="1" applyFont="1" applyFill="1" applyBorder="1" applyAlignment="1">
      <alignment horizontal="right"/>
    </xf>
    <xf numFmtId="0" fontId="15" fillId="0" borderId="1" xfId="0" applyFont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166" fontId="15" fillId="0" borderId="1" xfId="2" applyNumberFormat="1" applyFont="1" applyBorder="1"/>
    <xf numFmtId="0" fontId="16" fillId="3" borderId="1" xfId="0" applyFont="1" applyFill="1" applyBorder="1" applyAlignment="1">
      <alignment horizontal="center"/>
    </xf>
    <xf numFmtId="0" fontId="17" fillId="0" borderId="1" xfId="0" applyFont="1" applyBorder="1"/>
    <xf numFmtId="3" fontId="0" fillId="0" borderId="1" xfId="0" applyNumberFormat="1" applyBorder="1" applyAlignment="1">
      <alignment horizontal="center"/>
    </xf>
    <xf numFmtId="166" fontId="16" fillId="3" borderId="1" xfId="2" applyNumberFormat="1" applyFont="1" applyFill="1" applyBorder="1" applyAlignment="1">
      <alignment horizontal="center"/>
    </xf>
    <xf numFmtId="0" fontId="18" fillId="0" borderId="1" xfId="0" applyFont="1" applyBorder="1" applyAlignment="1">
      <alignment wrapText="1"/>
    </xf>
    <xf numFmtId="0" fontId="0" fillId="0" borderId="1" xfId="0" applyBorder="1"/>
    <xf numFmtId="0" fontId="11" fillId="4" borderId="0" xfId="0" applyFont="1" applyFill="1"/>
    <xf numFmtId="3" fontId="11" fillId="4" borderId="0" xfId="0" applyNumberFormat="1" applyFont="1" applyFill="1"/>
    <xf numFmtId="0" fontId="11" fillId="3" borderId="0" xfId="0" applyFont="1" applyFill="1" applyAlignment="1">
      <alignment horizontal="left"/>
    </xf>
    <xf numFmtId="0" fontId="0" fillId="3" borderId="0" xfId="0" applyFill="1"/>
    <xf numFmtId="3" fontId="11" fillId="3" borderId="0" xfId="0" applyNumberFormat="1" applyFont="1" applyFill="1"/>
    <xf numFmtId="0" fontId="13" fillId="4" borderId="0" xfId="0" applyFont="1" applyFill="1"/>
    <xf numFmtId="3" fontId="13" fillId="4" borderId="0" xfId="0" applyNumberFormat="1" applyFont="1" applyFill="1"/>
    <xf numFmtId="0" fontId="13" fillId="3" borderId="0" xfId="0" applyFont="1" applyFill="1"/>
    <xf numFmtId="3" fontId="11" fillId="3" borderId="0" xfId="0" applyNumberFormat="1" applyFont="1" applyFill="1" applyAlignment="1">
      <alignment horizontal="right"/>
    </xf>
    <xf numFmtId="49" fontId="0" fillId="2" borderId="0" xfId="0" applyNumberFormat="1" applyFill="1" applyAlignment="1">
      <alignment vertical="center"/>
    </xf>
    <xf numFmtId="0" fontId="3" fillId="2" borderId="0" xfId="0" applyFont="1" applyFill="1" applyAlignment="1">
      <alignment vertical="center"/>
    </xf>
    <xf numFmtId="167" fontId="4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49" fontId="5" fillId="2" borderId="2" xfId="0" applyNumberFormat="1" applyFont="1" applyFill="1" applyBorder="1" applyAlignment="1">
      <alignment vertical="center"/>
    </xf>
    <xf numFmtId="0" fontId="7" fillId="2" borderId="3" xfId="0" applyFont="1" applyFill="1" applyBorder="1"/>
    <xf numFmtId="0" fontId="7" fillId="2" borderId="4" xfId="0" applyFont="1" applyFill="1" applyBorder="1"/>
    <xf numFmtId="49" fontId="7" fillId="2" borderId="5" xfId="0" applyNumberFormat="1" applyFont="1" applyFill="1" applyBorder="1" applyAlignment="1">
      <alignment vertical="center"/>
    </xf>
    <xf numFmtId="0" fontId="7" fillId="2" borderId="0" xfId="0" applyFont="1" applyFill="1"/>
    <xf numFmtId="0" fontId="7" fillId="2" borderId="6" xfId="0" applyFont="1" applyFill="1" applyBorder="1"/>
    <xf numFmtId="49" fontId="7" fillId="2" borderId="7" xfId="0" applyNumberFormat="1" applyFont="1" applyFill="1" applyBorder="1" applyAlignment="1">
      <alignment vertical="center"/>
    </xf>
    <xf numFmtId="0" fontId="7" fillId="2" borderId="8" xfId="0" applyFont="1" applyFill="1" applyBorder="1"/>
    <xf numFmtId="0" fontId="7" fillId="2" borderId="9" xfId="0" applyFont="1" applyFill="1" applyBorder="1"/>
    <xf numFmtId="0" fontId="7" fillId="2" borderId="0" xfId="0" applyFont="1" applyFill="1" applyAlignment="1">
      <alignment vertical="center"/>
    </xf>
    <xf numFmtId="49" fontId="19" fillId="4" borderId="10" xfId="0" applyNumberFormat="1" applyFont="1" applyFill="1" applyBorder="1" applyAlignment="1">
      <alignment vertical="center"/>
    </xf>
    <xf numFmtId="49" fontId="19" fillId="4" borderId="11" xfId="0" applyNumberFormat="1" applyFont="1" applyFill="1" applyBorder="1" applyAlignment="1">
      <alignment vertical="center"/>
    </xf>
    <xf numFmtId="0" fontId="20" fillId="4" borderId="12" xfId="0" applyFont="1" applyFill="1" applyBorder="1"/>
    <xf numFmtId="0" fontId="7" fillId="5" borderId="0" xfId="0" applyFont="1" applyFill="1"/>
    <xf numFmtId="49" fontId="5" fillId="6" borderId="13" xfId="0" applyNumberFormat="1" applyFont="1" applyFill="1" applyBorder="1" applyAlignment="1">
      <alignment vertical="center"/>
    </xf>
    <xf numFmtId="49" fontId="5" fillId="6" borderId="14" xfId="0" applyNumberFormat="1" applyFont="1" applyFill="1" applyBorder="1" applyAlignment="1">
      <alignment vertical="center"/>
    </xf>
    <xf numFmtId="49" fontId="7" fillId="6" borderId="15" xfId="0" applyNumberFormat="1" applyFont="1" applyFill="1" applyBorder="1"/>
    <xf numFmtId="49" fontId="5" fillId="2" borderId="16" xfId="0" applyNumberFormat="1" applyFont="1" applyFill="1" applyBorder="1" applyAlignment="1">
      <alignment vertical="center"/>
    </xf>
    <xf numFmtId="3" fontId="5" fillId="2" borderId="17" xfId="0" applyNumberFormat="1" applyFont="1" applyFill="1" applyBorder="1" applyAlignment="1">
      <alignment vertical="center"/>
    </xf>
    <xf numFmtId="9" fontId="7" fillId="2" borderId="18" xfId="0" applyNumberFormat="1" applyFont="1" applyFill="1" applyBorder="1"/>
    <xf numFmtId="0" fontId="5" fillId="2" borderId="17" xfId="0" applyFont="1" applyFill="1" applyBorder="1" applyAlignment="1">
      <alignment vertical="center"/>
    </xf>
    <xf numFmtId="168" fontId="5" fillId="2" borderId="17" xfId="0" applyNumberFormat="1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49" fontId="5" fillId="6" borderId="19" xfId="0" applyNumberFormat="1" applyFont="1" applyFill="1" applyBorder="1" applyAlignment="1">
      <alignment vertical="center"/>
    </xf>
    <xf numFmtId="168" fontId="5" fillId="6" borderId="20" xfId="0" applyNumberFormat="1" applyFont="1" applyFill="1" applyBorder="1" applyAlignment="1">
      <alignment vertical="center"/>
    </xf>
    <xf numFmtId="9" fontId="5" fillId="6" borderId="21" xfId="0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19" fillId="4" borderId="10" xfId="0" applyFont="1" applyFill="1" applyBorder="1" applyAlignment="1">
      <alignment vertical="center"/>
    </xf>
    <xf numFmtId="0" fontId="19" fillId="4" borderId="11" xfId="0" applyFont="1" applyFill="1" applyBorder="1" applyAlignment="1">
      <alignment vertical="center"/>
    </xf>
    <xf numFmtId="0" fontId="19" fillId="4" borderId="12" xfId="0" applyFont="1" applyFill="1" applyBorder="1" applyAlignment="1">
      <alignment vertical="center"/>
    </xf>
    <xf numFmtId="49" fontId="5" fillId="6" borderId="22" xfId="0" applyNumberFormat="1" applyFont="1" applyFill="1" applyBorder="1" applyAlignment="1">
      <alignment vertical="center"/>
    </xf>
    <xf numFmtId="0" fontId="5" fillId="5" borderId="0" xfId="0" applyFont="1" applyFill="1" applyAlignment="1">
      <alignment vertical="center"/>
    </xf>
    <xf numFmtId="167" fontId="9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169" fontId="10" fillId="0" borderId="0" xfId="1" applyNumberFormat="1" applyFont="1"/>
    <xf numFmtId="164" fontId="5" fillId="6" borderId="23" xfId="1" applyFont="1" applyFill="1" applyBorder="1" applyAlignment="1">
      <alignment vertical="center"/>
    </xf>
    <xf numFmtId="164" fontId="5" fillId="6" borderId="24" xfId="1" applyFont="1" applyFill="1" applyBorder="1" applyAlignment="1">
      <alignment vertical="center"/>
    </xf>
    <xf numFmtId="164" fontId="5" fillId="6" borderId="20" xfId="1" applyFont="1" applyFill="1" applyBorder="1" applyAlignment="1">
      <alignment vertical="center"/>
    </xf>
    <xf numFmtId="164" fontId="5" fillId="6" borderId="21" xfId="1" applyFont="1" applyFill="1" applyBorder="1" applyAlignment="1">
      <alignment vertical="center"/>
    </xf>
    <xf numFmtId="171" fontId="0" fillId="0" borderId="0" xfId="0" applyNumberFormat="1"/>
    <xf numFmtId="165" fontId="0" fillId="0" borderId="0" xfId="0" applyNumberFormat="1"/>
    <xf numFmtId="172" fontId="0" fillId="0" borderId="0" xfId="0" applyNumberFormat="1"/>
    <xf numFmtId="170" fontId="0" fillId="0" borderId="1" xfId="0" applyNumberFormat="1" applyBorder="1" applyAlignment="1">
      <alignment horizontal="center"/>
    </xf>
    <xf numFmtId="172" fontId="0" fillId="0" borderId="0" xfId="0" applyNumberFormat="1" applyAlignment="1">
      <alignment horizontal="center"/>
    </xf>
    <xf numFmtId="17" fontId="21" fillId="5" borderId="1" xfId="0" applyNumberFormat="1" applyFont="1" applyFill="1" applyBorder="1" applyAlignment="1">
      <alignment horizontal="center"/>
    </xf>
    <xf numFmtId="0" fontId="21" fillId="5" borderId="1" xfId="0" applyFont="1" applyFill="1" applyBorder="1" applyAlignment="1">
      <alignment horizontal="center"/>
    </xf>
    <xf numFmtId="0" fontId="13" fillId="3" borderId="0" xfId="0" applyFont="1" applyFill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/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7</xdr:row>
      <xdr:rowOff>28575</xdr:rowOff>
    </xdr:to>
    <xdr:pic>
      <xdr:nvPicPr>
        <xdr:cNvPr id="1027" name="Imagen 1">
          <a:extLst>
            <a:ext uri="{FF2B5EF4-FFF2-40B4-BE49-F238E27FC236}">
              <a16:creationId xmlns:a16="http://schemas.microsoft.com/office/drawing/2014/main" id="{04D8440B-BD15-8F8E-D916-FEAE1F8C4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0"/>
          <a:ext cx="66294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M97"/>
  <sheetViews>
    <sheetView tabSelected="1" workbookViewId="0">
      <selection activeCell="J61" sqref="J61"/>
    </sheetView>
  </sheetViews>
  <sheetFormatPr defaultRowHeight="15"/>
  <cols>
    <col min="1" max="1" width="4.5703125" customWidth="1"/>
    <col min="2" max="2" width="22.140625" customWidth="1"/>
    <col min="3" max="3" width="11.42578125" customWidth="1"/>
    <col min="4" max="4" width="15.5703125" bestFit="1" customWidth="1"/>
    <col min="5" max="5" width="11.42578125" customWidth="1"/>
    <col min="6" max="6" width="24.42578125" bestFit="1" customWidth="1"/>
    <col min="7" max="7" width="14.28515625" bestFit="1" customWidth="1"/>
    <col min="8" max="256" width="11.42578125" customWidth="1"/>
  </cols>
  <sheetData>
    <row r="9" spans="2:7">
      <c r="B9" s="1" t="s">
        <v>0</v>
      </c>
      <c r="C9" s="95" t="s">
        <v>1</v>
      </c>
      <c r="D9" s="95"/>
      <c r="F9" s="1" t="s">
        <v>2</v>
      </c>
      <c r="G9" s="2">
        <v>50000</v>
      </c>
    </row>
    <row r="10" spans="2:7">
      <c r="B10" s="3" t="s">
        <v>3</v>
      </c>
      <c r="C10" s="96" t="s">
        <v>4</v>
      </c>
      <c r="D10" s="96"/>
      <c r="F10" s="4" t="s">
        <v>5</v>
      </c>
      <c r="G10" s="5" t="s">
        <v>6</v>
      </c>
    </row>
    <row r="11" spans="2:7">
      <c r="B11" s="3" t="s">
        <v>7</v>
      </c>
      <c r="C11" s="96" t="s">
        <v>8</v>
      </c>
      <c r="D11" s="96"/>
      <c r="F11" s="6" t="s">
        <v>9</v>
      </c>
      <c r="G11" s="7">
        <v>150</v>
      </c>
    </row>
    <row r="12" spans="2:7">
      <c r="B12" s="3" t="s">
        <v>10</v>
      </c>
      <c r="C12" s="96" t="s">
        <v>11</v>
      </c>
      <c r="D12" s="96"/>
      <c r="F12" s="6" t="s">
        <v>12</v>
      </c>
      <c r="G12" s="7">
        <f>SUM(G11*G9)</f>
        <v>7500000</v>
      </c>
    </row>
    <row r="13" spans="2:7">
      <c r="B13" s="3" t="s">
        <v>13</v>
      </c>
      <c r="C13" s="97" t="s">
        <v>14</v>
      </c>
      <c r="D13" s="97"/>
      <c r="F13" s="6" t="s">
        <v>15</v>
      </c>
      <c r="G13" s="7" t="s">
        <v>16</v>
      </c>
    </row>
    <row r="14" spans="2:7">
      <c r="B14" s="8" t="s">
        <v>17</v>
      </c>
      <c r="C14" s="96" t="s">
        <v>18</v>
      </c>
      <c r="D14" s="96"/>
      <c r="F14" s="6" t="s">
        <v>19</v>
      </c>
      <c r="G14" s="7" t="s">
        <v>20</v>
      </c>
    </row>
    <row r="15" spans="2:7" ht="15.75">
      <c r="B15" s="8" t="s">
        <v>21</v>
      </c>
      <c r="C15" s="92">
        <v>44713</v>
      </c>
      <c r="D15" s="93"/>
      <c r="F15" s="6" t="s">
        <v>22</v>
      </c>
      <c r="G15" s="7" t="s">
        <v>23</v>
      </c>
    </row>
    <row r="16" spans="2:7">
      <c r="B16" s="9"/>
      <c r="F16" s="10"/>
      <c r="G16" s="11"/>
    </row>
    <row r="17" spans="2:13">
      <c r="B17" s="94" t="s">
        <v>24</v>
      </c>
      <c r="C17" s="94"/>
      <c r="D17" s="94"/>
      <c r="E17" s="94"/>
      <c r="F17" s="94"/>
      <c r="G17" s="94"/>
    </row>
    <row r="18" spans="2:13">
      <c r="B18" s="9"/>
      <c r="C18" s="9"/>
      <c r="D18" s="9"/>
      <c r="E18" s="9"/>
      <c r="F18" s="12"/>
      <c r="G18" s="12"/>
    </row>
    <row r="19" spans="2:13">
      <c r="B19" s="13" t="s">
        <v>25</v>
      </c>
      <c r="F19" s="10"/>
      <c r="G19" s="10"/>
    </row>
    <row r="20" spans="2:13">
      <c r="B20" s="14" t="s">
        <v>26</v>
      </c>
      <c r="C20" s="14" t="s">
        <v>27</v>
      </c>
      <c r="D20" s="14" t="s">
        <v>28</v>
      </c>
      <c r="E20" s="14" t="s">
        <v>29</v>
      </c>
      <c r="F20" s="15" t="s">
        <v>30</v>
      </c>
      <c r="G20" s="16" t="s">
        <v>31</v>
      </c>
    </row>
    <row r="21" spans="2:13">
      <c r="B21" s="4" t="s">
        <v>32</v>
      </c>
      <c r="C21" s="17" t="s">
        <v>33</v>
      </c>
      <c r="D21" s="17">
        <v>1.2</v>
      </c>
      <c r="E21" s="17" t="s">
        <v>34</v>
      </c>
      <c r="F21" s="18">
        <v>30000</v>
      </c>
      <c r="G21" s="18">
        <f>F21*D21</f>
        <v>36000</v>
      </c>
      <c r="J21" s="87"/>
      <c r="M21" s="88"/>
    </row>
    <row r="22" spans="2:13">
      <c r="B22" s="19" t="s">
        <v>35</v>
      </c>
      <c r="C22" s="17" t="s">
        <v>33</v>
      </c>
      <c r="D22" s="17">
        <v>1.2</v>
      </c>
      <c r="E22" s="17" t="s">
        <v>34</v>
      </c>
      <c r="F22" s="18">
        <v>30000</v>
      </c>
      <c r="G22" s="18">
        <f t="shared" ref="G22:G28" si="0">F22*D22</f>
        <v>36000</v>
      </c>
      <c r="J22" s="87"/>
    </row>
    <row r="23" spans="2:13">
      <c r="B23" s="19" t="s">
        <v>36</v>
      </c>
      <c r="C23" s="17" t="s">
        <v>33</v>
      </c>
      <c r="D23" s="17">
        <v>1.2</v>
      </c>
      <c r="E23" s="17" t="s">
        <v>37</v>
      </c>
      <c r="F23" s="18">
        <v>30000</v>
      </c>
      <c r="G23" s="18">
        <f t="shared" si="0"/>
        <v>36000</v>
      </c>
      <c r="J23" s="87"/>
    </row>
    <row r="24" spans="2:13">
      <c r="B24" s="19" t="s">
        <v>38</v>
      </c>
      <c r="C24" s="17" t="s">
        <v>33</v>
      </c>
      <c r="D24" s="17">
        <v>2.4</v>
      </c>
      <c r="E24" s="17" t="s">
        <v>39</v>
      </c>
      <c r="F24" s="18">
        <v>30000</v>
      </c>
      <c r="G24" s="18">
        <f t="shared" si="0"/>
        <v>72000</v>
      </c>
      <c r="J24" s="87"/>
    </row>
    <row r="25" spans="2:13">
      <c r="B25" s="19" t="s">
        <v>40</v>
      </c>
      <c r="C25" s="17" t="s">
        <v>33</v>
      </c>
      <c r="D25" s="17">
        <v>6</v>
      </c>
      <c r="E25" s="17" t="s">
        <v>41</v>
      </c>
      <c r="F25" s="18">
        <v>30000</v>
      </c>
      <c r="G25" s="18">
        <f t="shared" si="0"/>
        <v>180000</v>
      </c>
      <c r="J25" s="87"/>
    </row>
    <row r="26" spans="2:13">
      <c r="B26" s="19" t="s">
        <v>42</v>
      </c>
      <c r="C26" s="17" t="s">
        <v>33</v>
      </c>
      <c r="D26" s="17">
        <v>1.2</v>
      </c>
      <c r="E26" s="17" t="s">
        <v>34</v>
      </c>
      <c r="F26" s="18">
        <v>30000</v>
      </c>
      <c r="G26" s="18">
        <f t="shared" si="0"/>
        <v>36000</v>
      </c>
      <c r="J26" s="87"/>
    </row>
    <row r="27" spans="2:13">
      <c r="B27" s="19" t="s">
        <v>43</v>
      </c>
      <c r="C27" s="17" t="s">
        <v>33</v>
      </c>
      <c r="D27" s="17">
        <v>9.6</v>
      </c>
      <c r="E27" s="17" t="s">
        <v>44</v>
      </c>
      <c r="F27" s="18">
        <v>30000</v>
      </c>
      <c r="G27" s="18">
        <f t="shared" si="0"/>
        <v>288000</v>
      </c>
      <c r="J27" s="87"/>
    </row>
    <row r="28" spans="2:13">
      <c r="B28" s="19" t="s">
        <v>45</v>
      </c>
      <c r="C28" s="17" t="s">
        <v>33</v>
      </c>
      <c r="D28" s="17">
        <v>3</v>
      </c>
      <c r="E28" s="17" t="s">
        <v>46</v>
      </c>
      <c r="F28" s="18">
        <v>30000</v>
      </c>
      <c r="G28" s="18">
        <f t="shared" si="0"/>
        <v>90000</v>
      </c>
      <c r="J28" s="87"/>
    </row>
    <row r="29" spans="2:13">
      <c r="B29" s="20" t="s">
        <v>47</v>
      </c>
      <c r="C29" s="21"/>
      <c r="D29" s="21"/>
      <c r="E29" s="21"/>
      <c r="F29" s="22"/>
      <c r="G29" s="23">
        <f>SUM(G21:G28)</f>
        <v>774000</v>
      </c>
    </row>
    <row r="30" spans="2:13">
      <c r="F30" s="10"/>
      <c r="G30" s="10"/>
    </row>
    <row r="31" spans="2:13">
      <c r="B31" s="13" t="s">
        <v>48</v>
      </c>
      <c r="F31" s="10"/>
      <c r="G31" s="10"/>
    </row>
    <row r="32" spans="2:13">
      <c r="B32" s="14" t="s">
        <v>26</v>
      </c>
      <c r="C32" s="14" t="s">
        <v>27</v>
      </c>
      <c r="D32" s="14" t="s">
        <v>28</v>
      </c>
      <c r="E32" s="14" t="s">
        <v>29</v>
      </c>
      <c r="F32" s="15" t="s">
        <v>30</v>
      </c>
      <c r="G32" s="16" t="s">
        <v>31</v>
      </c>
    </row>
    <row r="33" spans="2:11">
      <c r="B33" s="19" t="s">
        <v>49</v>
      </c>
      <c r="C33" s="24"/>
      <c r="D33" s="24"/>
      <c r="E33" s="24"/>
      <c r="F33" s="18"/>
      <c r="G33" s="18"/>
    </row>
    <row r="34" spans="2:11">
      <c r="B34" s="20" t="s">
        <v>50</v>
      </c>
      <c r="C34" s="21"/>
      <c r="D34" s="21"/>
      <c r="E34" s="21"/>
      <c r="F34" s="22"/>
      <c r="G34" s="25"/>
    </row>
    <row r="35" spans="2:11">
      <c r="F35" s="10"/>
      <c r="G35" s="10"/>
    </row>
    <row r="36" spans="2:11">
      <c r="B36" s="13" t="s">
        <v>51</v>
      </c>
      <c r="F36" s="10"/>
      <c r="G36" s="10"/>
    </row>
    <row r="37" spans="2:11">
      <c r="B37" s="14" t="s">
        <v>26</v>
      </c>
      <c r="C37" s="14" t="s">
        <v>27</v>
      </c>
      <c r="D37" s="14" t="s">
        <v>28</v>
      </c>
      <c r="E37" s="14" t="s">
        <v>29</v>
      </c>
      <c r="F37" s="15" t="s">
        <v>30</v>
      </c>
      <c r="G37" s="16" t="s">
        <v>31</v>
      </c>
    </row>
    <row r="38" spans="2:11">
      <c r="B38" s="19" t="s">
        <v>52</v>
      </c>
      <c r="C38" s="26" t="s">
        <v>53</v>
      </c>
      <c r="D38" s="26">
        <v>6.25E-2</v>
      </c>
      <c r="E38" s="27" t="s">
        <v>37</v>
      </c>
      <c r="F38" s="28">
        <v>200000</v>
      </c>
      <c r="G38" s="28">
        <f>F38*D38</f>
        <v>12500</v>
      </c>
      <c r="I38" s="82"/>
    </row>
    <row r="39" spans="2:11">
      <c r="B39" s="19" t="s">
        <v>54</v>
      </c>
      <c r="C39" s="26" t="s">
        <v>53</v>
      </c>
      <c r="D39" s="26">
        <v>0.05</v>
      </c>
      <c r="E39" s="27" t="s">
        <v>37</v>
      </c>
      <c r="F39" s="28">
        <v>200000</v>
      </c>
      <c r="G39" s="28">
        <f>F39*D39</f>
        <v>10000</v>
      </c>
      <c r="I39" s="82"/>
    </row>
    <row r="40" spans="2:11">
      <c r="B40" s="19" t="s">
        <v>55</v>
      </c>
      <c r="C40" s="26" t="s">
        <v>53</v>
      </c>
      <c r="D40" s="26">
        <v>6.25E-2</v>
      </c>
      <c r="E40" s="26" t="s">
        <v>37</v>
      </c>
      <c r="F40" s="28">
        <v>200000</v>
      </c>
      <c r="G40" s="28">
        <f>F40*D40</f>
        <v>12500</v>
      </c>
      <c r="I40" s="82"/>
    </row>
    <row r="41" spans="2:11">
      <c r="B41" s="19" t="s">
        <v>56</v>
      </c>
      <c r="C41" s="26" t="s">
        <v>53</v>
      </c>
      <c r="D41" s="26">
        <v>0.17</v>
      </c>
      <c r="E41" s="26" t="s">
        <v>37</v>
      </c>
      <c r="F41" s="28">
        <v>200000</v>
      </c>
      <c r="G41" s="28">
        <f>F41*D41</f>
        <v>34000</v>
      </c>
      <c r="I41" s="82"/>
    </row>
    <row r="42" spans="2:11">
      <c r="B42" s="19" t="s">
        <v>57</v>
      </c>
      <c r="C42" s="26" t="s">
        <v>53</v>
      </c>
      <c r="D42" s="26">
        <v>0.05</v>
      </c>
      <c r="E42" s="27" t="s">
        <v>37</v>
      </c>
      <c r="F42" s="28">
        <v>200000</v>
      </c>
      <c r="G42" s="28">
        <f>F42*D42</f>
        <v>10000</v>
      </c>
      <c r="I42" s="82"/>
    </row>
    <row r="43" spans="2:11">
      <c r="B43" s="20" t="s">
        <v>58</v>
      </c>
      <c r="C43" s="21"/>
      <c r="D43" s="21"/>
      <c r="E43" s="21"/>
      <c r="F43" s="22"/>
      <c r="G43" s="23">
        <f>SUM(G38:G42)</f>
        <v>79000</v>
      </c>
    </row>
    <row r="44" spans="2:11">
      <c r="F44" s="10"/>
      <c r="G44" s="10"/>
    </row>
    <row r="45" spans="2:11">
      <c r="B45" s="13" t="s">
        <v>59</v>
      </c>
      <c r="F45" s="10"/>
      <c r="G45" s="10"/>
    </row>
    <row r="46" spans="2:11">
      <c r="B46" s="14" t="s">
        <v>59</v>
      </c>
      <c r="C46" s="29" t="s">
        <v>60</v>
      </c>
      <c r="D46" s="29" t="s">
        <v>61</v>
      </c>
      <c r="E46" s="14" t="s">
        <v>29</v>
      </c>
      <c r="F46" s="16" t="s">
        <v>30</v>
      </c>
      <c r="G46" s="16" t="s">
        <v>62</v>
      </c>
    </row>
    <row r="47" spans="2:11">
      <c r="B47" s="30" t="s">
        <v>63</v>
      </c>
      <c r="C47" s="24" t="s">
        <v>64</v>
      </c>
      <c r="D47" s="90">
        <v>1.7777777777777777</v>
      </c>
      <c r="E47" s="24" t="s">
        <v>65</v>
      </c>
      <c r="F47" s="18">
        <v>90000</v>
      </c>
      <c r="G47" s="18">
        <f>F47*D47</f>
        <v>160000</v>
      </c>
      <c r="K47" s="89"/>
    </row>
    <row r="48" spans="2:11">
      <c r="B48" s="30" t="s">
        <v>66</v>
      </c>
      <c r="C48" s="24"/>
      <c r="D48" s="24"/>
      <c r="E48" s="24"/>
      <c r="F48" s="18"/>
      <c r="G48" s="18"/>
    </row>
    <row r="49" spans="2:10">
      <c r="B49" s="19" t="s">
        <v>67</v>
      </c>
      <c r="C49" s="24" t="s">
        <v>68</v>
      </c>
      <c r="D49" s="24">
        <v>6</v>
      </c>
      <c r="E49" s="24" t="s">
        <v>34</v>
      </c>
      <c r="F49" s="18">
        <v>50800</v>
      </c>
      <c r="G49" s="18">
        <f>F49*D49</f>
        <v>304800</v>
      </c>
    </row>
    <row r="50" spans="2:10">
      <c r="B50" s="19" t="s">
        <v>69</v>
      </c>
      <c r="C50" s="24" t="s">
        <v>70</v>
      </c>
      <c r="D50" s="24">
        <v>5</v>
      </c>
      <c r="E50" s="26" t="s">
        <v>37</v>
      </c>
      <c r="F50" s="18">
        <v>39990</v>
      </c>
      <c r="G50" s="18">
        <f>F50*D50</f>
        <v>199950</v>
      </c>
    </row>
    <row r="51" spans="2:10">
      <c r="B51" s="19" t="s">
        <v>71</v>
      </c>
      <c r="C51" s="24" t="s">
        <v>72</v>
      </c>
      <c r="D51" s="90">
        <v>4.4633273703041141</v>
      </c>
      <c r="E51" s="24" t="s">
        <v>34</v>
      </c>
      <c r="F51" s="18">
        <v>18500</v>
      </c>
      <c r="G51" s="18">
        <f>F51*D51</f>
        <v>82571.55635062611</v>
      </c>
      <c r="J51" s="89"/>
    </row>
    <row r="52" spans="2:10">
      <c r="B52" s="19" t="s">
        <v>73</v>
      </c>
      <c r="C52" s="24" t="s">
        <v>70</v>
      </c>
      <c r="D52" s="91">
        <v>58.333333333333336</v>
      </c>
      <c r="E52" s="24" t="s">
        <v>74</v>
      </c>
      <c r="F52" s="18">
        <v>4646</v>
      </c>
      <c r="G52" s="18">
        <f>F52*D52</f>
        <v>271016.66666666669</v>
      </c>
      <c r="J52" s="89"/>
    </row>
    <row r="53" spans="2:10">
      <c r="B53" s="30" t="s">
        <v>75</v>
      </c>
      <c r="C53" s="24"/>
      <c r="D53" s="24"/>
      <c r="E53" s="24"/>
      <c r="F53" s="18"/>
      <c r="G53" s="18"/>
    </row>
    <row r="54" spans="2:10">
      <c r="B54" s="19" t="s">
        <v>76</v>
      </c>
      <c r="C54" s="24" t="s">
        <v>77</v>
      </c>
      <c r="D54" s="24">
        <v>10</v>
      </c>
      <c r="E54" s="24" t="s">
        <v>78</v>
      </c>
      <c r="F54" s="18">
        <v>18630</v>
      </c>
      <c r="G54" s="18">
        <f>F54*D54</f>
        <v>186300</v>
      </c>
    </row>
    <row r="55" spans="2:10">
      <c r="B55" s="19" t="s">
        <v>79</v>
      </c>
      <c r="C55" s="24" t="s">
        <v>72</v>
      </c>
      <c r="D55" s="24">
        <v>4</v>
      </c>
      <c r="E55" s="24" t="s">
        <v>34</v>
      </c>
      <c r="F55" s="18">
        <v>17440</v>
      </c>
      <c r="G55" s="18">
        <f>F55*D55</f>
        <v>69760</v>
      </c>
    </row>
    <row r="56" spans="2:10">
      <c r="B56" s="30" t="s">
        <v>80</v>
      </c>
      <c r="C56" s="24"/>
      <c r="D56" s="24"/>
      <c r="E56" s="24"/>
      <c r="F56" s="18"/>
      <c r="G56" s="18"/>
    </row>
    <row r="57" spans="2:10">
      <c r="B57" s="19" t="s">
        <v>81</v>
      </c>
      <c r="C57" s="24" t="s">
        <v>82</v>
      </c>
      <c r="D57" s="24">
        <v>2.5</v>
      </c>
      <c r="E57" s="24" t="s">
        <v>37</v>
      </c>
      <c r="F57" s="18">
        <v>150000</v>
      </c>
      <c r="G57" s="18">
        <f>F57*D57</f>
        <v>375000</v>
      </c>
    </row>
    <row r="58" spans="2:10">
      <c r="B58" s="19" t="s">
        <v>83</v>
      </c>
      <c r="C58" s="24" t="s">
        <v>27</v>
      </c>
      <c r="D58" s="31">
        <v>2625</v>
      </c>
      <c r="E58" s="17" t="s">
        <v>84</v>
      </c>
      <c r="F58" s="18">
        <v>80</v>
      </c>
      <c r="G58" s="18">
        <f>F58*D58</f>
        <v>210000</v>
      </c>
      <c r="J58" s="89"/>
    </row>
    <row r="59" spans="2:10">
      <c r="B59" s="20" t="s">
        <v>85</v>
      </c>
      <c r="C59" s="21"/>
      <c r="D59" s="21"/>
      <c r="E59" s="21"/>
      <c r="F59" s="22"/>
      <c r="G59" s="23">
        <f>SUM(G47:G58)</f>
        <v>1859398.2230172928</v>
      </c>
    </row>
    <row r="60" spans="2:10">
      <c r="F60" s="10"/>
      <c r="G60" s="10"/>
    </row>
    <row r="61" spans="2:10">
      <c r="B61" s="13" t="s">
        <v>86</v>
      </c>
      <c r="F61" s="10"/>
      <c r="G61" s="10"/>
    </row>
    <row r="62" spans="2:10">
      <c r="B62" s="14" t="s">
        <v>87</v>
      </c>
      <c r="C62" s="14" t="s">
        <v>60</v>
      </c>
      <c r="D62" s="14" t="s">
        <v>61</v>
      </c>
      <c r="E62" s="14" t="s">
        <v>29</v>
      </c>
      <c r="F62" s="32" t="s">
        <v>30</v>
      </c>
      <c r="G62" s="16" t="s">
        <v>62</v>
      </c>
    </row>
    <row r="63" spans="2:10" ht="23.25">
      <c r="B63" s="33" t="s">
        <v>88</v>
      </c>
      <c r="C63" s="24" t="s">
        <v>89</v>
      </c>
      <c r="D63" s="24">
        <v>8</v>
      </c>
      <c r="E63" s="24" t="s">
        <v>34</v>
      </c>
      <c r="F63" s="18">
        <v>25000</v>
      </c>
      <c r="G63" s="18">
        <f>F63*D63</f>
        <v>200000</v>
      </c>
    </row>
    <row r="64" spans="2:10">
      <c r="B64" s="34" t="s">
        <v>90</v>
      </c>
      <c r="C64" s="24" t="s">
        <v>91</v>
      </c>
      <c r="D64" s="24">
        <v>250</v>
      </c>
      <c r="E64" s="24" t="s">
        <v>34</v>
      </c>
      <c r="F64" s="18">
        <v>1000</v>
      </c>
      <c r="G64" s="18">
        <f>F64*D64</f>
        <v>250000</v>
      </c>
    </row>
    <row r="65" spans="2:7">
      <c r="B65" s="20" t="s">
        <v>92</v>
      </c>
      <c r="C65" s="21"/>
      <c r="D65" s="21"/>
      <c r="E65" s="21"/>
      <c r="F65" s="22"/>
      <c r="G65" s="23">
        <f>SUM(G63:G64)</f>
        <v>450000</v>
      </c>
    </row>
    <row r="66" spans="2:7">
      <c r="F66" s="10"/>
      <c r="G66" s="10"/>
    </row>
    <row r="67" spans="2:7">
      <c r="B67" s="35" t="s">
        <v>93</v>
      </c>
      <c r="C67" s="35"/>
      <c r="D67" s="35"/>
      <c r="E67" s="35"/>
      <c r="F67" s="35"/>
      <c r="G67" s="36">
        <f>SUM(G29+G34+G43+G59+G65)</f>
        <v>3162398.223017293</v>
      </c>
    </row>
    <row r="68" spans="2:7">
      <c r="B68" s="37" t="s">
        <v>94</v>
      </c>
      <c r="C68" s="38"/>
      <c r="D68" s="38"/>
      <c r="E68" s="38"/>
      <c r="F68" s="38"/>
      <c r="G68" s="39">
        <f>SUM(G67*5/100)</f>
        <v>158119.91115086467</v>
      </c>
    </row>
    <row r="69" spans="2:7">
      <c r="B69" s="40" t="s">
        <v>95</v>
      </c>
      <c r="C69" s="40"/>
      <c r="D69" s="40"/>
      <c r="E69" s="40"/>
      <c r="F69" s="40"/>
      <c r="G69" s="41">
        <f>SUM(G67:G68)</f>
        <v>3320518.1341681578</v>
      </c>
    </row>
    <row r="70" spans="2:7">
      <c r="B70" s="42" t="s">
        <v>96</v>
      </c>
      <c r="C70" s="42"/>
      <c r="D70" s="42"/>
      <c r="E70" s="42"/>
      <c r="F70" s="42"/>
      <c r="G70" s="43">
        <f>SUM(G12*1)</f>
        <v>7500000</v>
      </c>
    </row>
    <row r="71" spans="2:7">
      <c r="B71" s="40" t="s">
        <v>97</v>
      </c>
      <c r="C71" s="35"/>
      <c r="D71" s="35"/>
      <c r="E71" s="35"/>
      <c r="F71" s="35"/>
      <c r="G71" s="36">
        <f>SUM(G70-G69)</f>
        <v>4179481.8658318422</v>
      </c>
    </row>
    <row r="72" spans="2:7">
      <c r="B72" s="44" t="s">
        <v>98</v>
      </c>
      <c r="C72" s="45"/>
      <c r="D72" s="45"/>
      <c r="E72" s="45"/>
      <c r="F72" s="45"/>
      <c r="G72" s="46"/>
    </row>
    <row r="73" spans="2:7" ht="15.75" thickBot="1">
      <c r="B73" s="47"/>
      <c r="C73" s="45"/>
      <c r="D73" s="45"/>
      <c r="E73" s="45"/>
      <c r="F73" s="45"/>
      <c r="G73" s="46"/>
    </row>
    <row r="74" spans="2:7">
      <c r="B74" s="48" t="s">
        <v>99</v>
      </c>
      <c r="C74" s="49"/>
      <c r="D74" s="49"/>
      <c r="E74" s="49"/>
      <c r="F74" s="50"/>
      <c r="G74" s="46"/>
    </row>
    <row r="75" spans="2:7">
      <c r="B75" s="51" t="s">
        <v>100</v>
      </c>
      <c r="C75" s="52"/>
      <c r="D75" s="52"/>
      <c r="E75" s="52"/>
      <c r="F75" s="53"/>
      <c r="G75" s="46"/>
    </row>
    <row r="76" spans="2:7">
      <c r="B76" s="51" t="s">
        <v>101</v>
      </c>
      <c r="C76" s="52"/>
      <c r="D76" s="52"/>
      <c r="E76" s="52"/>
      <c r="F76" s="53"/>
      <c r="G76" s="46"/>
    </row>
    <row r="77" spans="2:7">
      <c r="B77" s="51" t="s">
        <v>102</v>
      </c>
      <c r="C77" s="52"/>
      <c r="D77" s="52"/>
      <c r="E77" s="52"/>
      <c r="F77" s="53"/>
      <c r="G77" s="46"/>
    </row>
    <row r="78" spans="2:7">
      <c r="B78" s="51" t="s">
        <v>103</v>
      </c>
      <c r="C78" s="52"/>
      <c r="D78" s="52"/>
      <c r="E78" s="52"/>
      <c r="F78" s="53"/>
      <c r="G78" s="46"/>
    </row>
    <row r="79" spans="2:7">
      <c r="B79" s="51" t="s">
        <v>104</v>
      </c>
      <c r="C79" s="52"/>
      <c r="D79" s="52"/>
      <c r="E79" s="52"/>
      <c r="F79" s="53"/>
      <c r="G79" s="46"/>
    </row>
    <row r="80" spans="2:7" ht="15.75" thickBot="1">
      <c r="B80" s="54" t="s">
        <v>105</v>
      </c>
      <c r="C80" s="55"/>
      <c r="D80" s="55"/>
      <c r="E80" s="55"/>
      <c r="F80" s="56"/>
      <c r="G80" s="46"/>
    </row>
    <row r="81" spans="2:7" ht="15.75" thickBot="1">
      <c r="B81" s="57"/>
      <c r="C81" s="52"/>
      <c r="D81" s="52"/>
      <c r="E81" s="52"/>
      <c r="F81" s="52"/>
      <c r="G81" s="46"/>
    </row>
    <row r="82" spans="2:7" ht="15.75" thickBot="1">
      <c r="B82" s="58" t="s">
        <v>106</v>
      </c>
      <c r="C82" s="59"/>
      <c r="D82" s="60"/>
      <c r="E82" s="61"/>
      <c r="F82" s="61"/>
      <c r="G82" s="46"/>
    </row>
    <row r="83" spans="2:7">
      <c r="B83" s="62" t="s">
        <v>107</v>
      </c>
      <c r="C83" s="63" t="s">
        <v>108</v>
      </c>
      <c r="D83" s="64" t="s">
        <v>109</v>
      </c>
      <c r="E83" s="61"/>
      <c r="F83" s="61"/>
      <c r="G83" s="46"/>
    </row>
    <row r="84" spans="2:7">
      <c r="B84" s="65" t="s">
        <v>110</v>
      </c>
      <c r="C84" s="66">
        <f>G29</f>
        <v>774000</v>
      </c>
      <c r="D84" s="67">
        <f>(C84/C90)</f>
        <v>0.23309615208407805</v>
      </c>
      <c r="E84" s="61"/>
      <c r="F84" s="61"/>
      <c r="G84" s="46"/>
    </row>
    <row r="85" spans="2:7">
      <c r="B85" s="65" t="s">
        <v>111</v>
      </c>
      <c r="C85" s="68">
        <v>0</v>
      </c>
      <c r="D85" s="67">
        <v>0</v>
      </c>
      <c r="E85" s="61"/>
      <c r="F85" s="61"/>
      <c r="G85" s="46"/>
    </row>
    <row r="86" spans="2:7">
      <c r="B86" s="65" t="s">
        <v>112</v>
      </c>
      <c r="C86" s="66">
        <f>G43</f>
        <v>79000</v>
      </c>
      <c r="D86" s="67">
        <f>(C86/C90)</f>
        <v>2.3791467719175924E-2</v>
      </c>
      <c r="E86" s="61"/>
      <c r="F86" s="61"/>
      <c r="G86" s="46"/>
    </row>
    <row r="87" spans="2:7">
      <c r="B87" s="65" t="s">
        <v>113</v>
      </c>
      <c r="C87" s="66">
        <f>G59</f>
        <v>1859398.2230172928</v>
      </c>
      <c r="D87" s="67">
        <f>(C87/C90)</f>
        <v>0.55997231392416458</v>
      </c>
      <c r="E87" s="61"/>
      <c r="F87" s="61"/>
      <c r="G87" s="46"/>
    </row>
    <row r="88" spans="2:7">
      <c r="B88" s="65" t="s">
        <v>114</v>
      </c>
      <c r="C88" s="69">
        <f>G65</f>
        <v>450000</v>
      </c>
      <c r="D88" s="67">
        <f>(C88/C90)</f>
        <v>0.13552101865353375</v>
      </c>
      <c r="E88" s="70"/>
      <c r="F88" s="70"/>
      <c r="G88" s="46"/>
    </row>
    <row r="89" spans="2:7">
      <c r="B89" s="65" t="s">
        <v>115</v>
      </c>
      <c r="C89" s="69">
        <f>G68</f>
        <v>158119.91115086467</v>
      </c>
      <c r="D89" s="67">
        <f>(C89/C90)</f>
        <v>4.7619047619047623E-2</v>
      </c>
      <c r="E89" s="70"/>
      <c r="F89" s="70"/>
      <c r="G89" s="46"/>
    </row>
    <row r="90" spans="2:7" ht="15.75" thickBot="1">
      <c r="B90" s="71" t="s">
        <v>116</v>
      </c>
      <c r="C90" s="72">
        <f>SUM(C84:C89)</f>
        <v>3320518.1341681578</v>
      </c>
      <c r="D90" s="73">
        <f>SUM(D84:D89)</f>
        <v>0.99999999999999989</v>
      </c>
      <c r="E90" s="70"/>
      <c r="F90" s="70"/>
      <c r="G90" s="46"/>
    </row>
    <row r="91" spans="2:7">
      <c r="B91" s="47"/>
      <c r="C91" s="45"/>
      <c r="D91" s="45"/>
      <c r="E91" s="45"/>
      <c r="F91" s="45"/>
      <c r="G91" s="46"/>
    </row>
    <row r="92" spans="2:7" ht="15.75" thickBot="1">
      <c r="B92" s="74"/>
      <c r="C92" s="45"/>
      <c r="D92" s="45"/>
      <c r="E92" s="45"/>
      <c r="F92" s="45"/>
      <c r="G92" s="46"/>
    </row>
    <row r="93" spans="2:7" ht="15.75" thickBot="1">
      <c r="B93" s="75"/>
      <c r="C93" s="59" t="s">
        <v>117</v>
      </c>
      <c r="D93" s="76"/>
      <c r="E93" s="77"/>
      <c r="F93" s="70"/>
      <c r="G93" s="46"/>
    </row>
    <row r="94" spans="2:7">
      <c r="B94" s="78" t="s">
        <v>118</v>
      </c>
      <c r="C94" s="83">
        <v>28000</v>
      </c>
      <c r="D94" s="83">
        <v>30000</v>
      </c>
      <c r="E94" s="84">
        <v>35000</v>
      </c>
      <c r="F94" s="79"/>
      <c r="G94" s="80"/>
    </row>
    <row r="95" spans="2:7" ht="15.75" thickBot="1">
      <c r="B95" s="71" t="s">
        <v>119</v>
      </c>
      <c r="C95" s="85">
        <f>(G69/C94)</f>
        <v>118.58993336314849</v>
      </c>
      <c r="D95" s="85">
        <f>(G69/D94)</f>
        <v>110.68393780560525</v>
      </c>
      <c r="E95" s="86">
        <f>(G69/E94)</f>
        <v>94.871946690518797</v>
      </c>
      <c r="F95" s="79"/>
      <c r="G95" s="80"/>
    </row>
    <row r="96" spans="2:7">
      <c r="B96" s="81" t="s">
        <v>120</v>
      </c>
      <c r="C96" s="52"/>
      <c r="D96" s="52"/>
      <c r="E96" s="52"/>
      <c r="F96" s="52"/>
      <c r="G96" s="52"/>
    </row>
    <row r="97" spans="2:7">
      <c r="B97" s="98"/>
      <c r="C97" s="98"/>
      <c r="D97" s="98"/>
      <c r="E97" s="98"/>
      <c r="F97" s="98"/>
      <c r="G97" s="98"/>
    </row>
  </sheetData>
  <mergeCells count="9">
    <mergeCell ref="C15:D15"/>
    <mergeCell ref="B17:G17"/>
    <mergeCell ref="B97:G97"/>
    <mergeCell ref="C9:D9"/>
    <mergeCell ref="C10:D10"/>
    <mergeCell ref="C11:D11"/>
    <mergeCell ref="C12:D12"/>
    <mergeCell ref="C13:D13"/>
    <mergeCell ref="C14:D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B21BD8-C11B-458D-A908-D36F65485432}"/>
</file>

<file path=customXml/itemProps2.xml><?xml version="1.0" encoding="utf-8"?>
<ds:datastoreItem xmlns:ds="http://schemas.openxmlformats.org/officeDocument/2006/customXml" ds:itemID="{E5A06CED-E484-4A61-893B-EED8507FC1EF}"/>
</file>

<file path=customXml/itemProps3.xml><?xml version="1.0" encoding="utf-8"?>
<ds:datastoreItem xmlns:ds="http://schemas.openxmlformats.org/officeDocument/2006/customXml" ds:itemID="{9669E6BF-F30D-40B8-B26B-4CCB7F0B84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LUCIA MARCELA PAZ GONZALEZ DOSSETTO</dc:creator>
  <cp:keywords/>
  <dc:description/>
  <cp:lastModifiedBy>Balcazar Escudero Juan Rodrigo</cp:lastModifiedBy>
  <cp:revision/>
  <dcterms:created xsi:type="dcterms:W3CDTF">2022-03-15T19:34:38Z</dcterms:created>
  <dcterms:modified xsi:type="dcterms:W3CDTF">2022-06-17T17:15:26Z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