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3" documentId="11_BC20094B72FC96508DDC06E19EDAFB5FE83DBC53" xr6:coauthVersionLast="47" xr6:coauthVersionMax="47" xr10:uidLastSave="{503FB5DD-EEF6-4315-8587-1831BDD0AD01}"/>
  <bookViews>
    <workbookView xWindow="-120" yWindow="-120" windowWidth="20730" windowHeight="11040" xr2:uid="{00000000-000D-0000-FFFF-FFFF00000000}"/>
  </bookViews>
  <sheets>
    <sheet name="CEBOLLA RA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3" i="1" l="1"/>
  <c r="C103" i="1"/>
  <c r="D103" i="1"/>
  <c r="C96" i="1"/>
  <c r="G27" i="1"/>
  <c r="G72" i="1"/>
  <c r="G67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3" i="1"/>
  <c r="G42" i="1"/>
  <c r="G41" i="1"/>
  <c r="G40" i="1"/>
  <c r="G39" i="1"/>
  <c r="G38" i="1"/>
  <c r="G28" i="1"/>
  <c r="G26" i="1"/>
  <c r="G25" i="1"/>
  <c r="G24" i="1"/>
  <c r="G23" i="1"/>
  <c r="G22" i="1"/>
  <c r="G21" i="1"/>
  <c r="G29" i="1" l="1"/>
  <c r="C92" i="1" s="1"/>
  <c r="G12" i="1"/>
  <c r="G73" i="1" l="1"/>
  <c r="G78" i="1"/>
  <c r="G68" i="1" l="1"/>
  <c r="C95" i="1" s="1"/>
  <c r="G44" i="1"/>
  <c r="C94" i="1" s="1"/>
  <c r="G75" i="1" l="1"/>
  <c r="G76" i="1" s="1"/>
  <c r="G77" i="1" l="1"/>
  <c r="C97" i="1"/>
  <c r="G79" i="1" l="1"/>
  <c r="C98" i="1"/>
  <c r="D97" i="1" s="1"/>
  <c r="D95" i="1" l="1"/>
  <c r="D92" i="1"/>
  <c r="D94" i="1"/>
  <c r="D96" i="1"/>
  <c r="D98" i="1" l="1"/>
</calcChain>
</file>

<file path=xl/sharedStrings.xml><?xml version="1.0" encoding="utf-8"?>
<sst xmlns="http://schemas.openxmlformats.org/spreadsheetml/2006/main" count="191" uniqueCount="121">
  <si>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</si>
  <si>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</si>
  <si>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</si>
  <si>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</si>
  <si>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</si>
  <si>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</si>
  <si>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</si>
  <si>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</si>
  <si>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</si>
  <si>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</si>
  <si>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</si>
  <si>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</si>
  <si>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</si>
  <si>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</si>
  <si>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</si>
  <si>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</si>
  <si>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</si>
  <si>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</si>
  <si>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</si>
  <si>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</si>
  <si>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</si>
  <si>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</si>
  <si>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</si>
  <si>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</si>
  <si>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</si>
  <si>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</si>
  <si>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</si>
  <si>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</si>
  <si>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</si>
  <si>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</si>
  <si>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</si>
  <si>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</si>
  <si>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</si>
  <si>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</si>
  <si>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</si>
  <si>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</si>
  <si>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</si>
  <si>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</si>
  <si>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</si>
  <si>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</si>
  <si>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</si>
  <si>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</si>
  <si>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</si>
  <si>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</si>
  <si>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</si>
  <si>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</si>
  <si>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</si>
  <si>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</si>
  <si>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</si>
  <si>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</si>
  <si>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</si>
  <si>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</si>
  <si>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</si>
  <si>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</si>
  <si>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</si>
  <si>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</si>
  <si>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</si>
  <si>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</si>
  <si>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</si>
  <si>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</si>
  <si>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</si>
  <si>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</si>
  <si>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</si>
  <si>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SONIC-ESTRELLA--SHYNTO</t>
  </si>
  <si>
    <t>MEDIO</t>
  </si>
  <si>
    <t>VALPARAISO</t>
  </si>
  <si>
    <t>LA CALERA</t>
  </si>
  <si>
    <t>HIJUELAS-ROMERAL</t>
  </si>
  <si>
    <t>MERCADO INTERNO</t>
  </si>
  <si>
    <t>HELADAS SEQUIA</t>
  </si>
  <si>
    <t>Abril</t>
  </si>
  <si>
    <t>Mayo-octubre</t>
  </si>
  <si>
    <t>Plantación</t>
  </si>
  <si>
    <t>Aplicación herbicida pretrasplante</t>
  </si>
  <si>
    <t>Limpia manual</t>
  </si>
  <si>
    <t>Aplicación fertilizante</t>
  </si>
  <si>
    <t>Aplicación herbicida postemergencia</t>
  </si>
  <si>
    <t>Aplicación fitosanitarios</t>
  </si>
  <si>
    <t>Riegos</t>
  </si>
  <si>
    <t>RENDIMIENTO (U/Há.)</t>
  </si>
  <si>
    <t>marzo</t>
  </si>
  <si>
    <t>Aradura de cincel</t>
  </si>
  <si>
    <t>Rastrajes</t>
  </si>
  <si>
    <t>Nivelacion</t>
  </si>
  <si>
    <t>Melgadura</t>
  </si>
  <si>
    <t>Acequiadura</t>
  </si>
  <si>
    <t xml:space="preserve">Febrero </t>
  </si>
  <si>
    <t>INSECTICIDA</t>
  </si>
  <si>
    <t>clorpirifos</t>
  </si>
  <si>
    <t>abril</t>
  </si>
  <si>
    <t>Neres</t>
  </si>
  <si>
    <t>Muralla Delta</t>
  </si>
  <si>
    <t>Gladiador</t>
  </si>
  <si>
    <t>FUNGICIDA</t>
  </si>
  <si>
    <t xml:space="preserve">Consento </t>
  </si>
  <si>
    <t>Comet</t>
  </si>
  <si>
    <t>Ridomil gold</t>
  </si>
  <si>
    <t>Fosfito de potasio</t>
  </si>
  <si>
    <t>Centurion</t>
  </si>
  <si>
    <t xml:space="preserve">Herbadox </t>
  </si>
  <si>
    <t>Febrero</t>
  </si>
  <si>
    <t>Goal</t>
  </si>
  <si>
    <t>Prodigio</t>
  </si>
  <si>
    <t>Abril- Mayo</t>
  </si>
  <si>
    <t>Semillas</t>
  </si>
  <si>
    <t>Fosfato monoamonico</t>
  </si>
  <si>
    <t>Urea</t>
  </si>
  <si>
    <t>Salitre pro K</t>
  </si>
  <si>
    <t>l</t>
  </si>
  <si>
    <t>Rendimiento (U/hà)</t>
  </si>
  <si>
    <t>Costo unitario ($/U) (*)</t>
  </si>
  <si>
    <t>CEBOLLA EN RAMA</t>
  </si>
  <si>
    <t>PRECIO ESPERADO ($/UN)</t>
  </si>
  <si>
    <t>ESCENARIOS COSTO UNITARIO  ($/u)</t>
  </si>
  <si>
    <t>SEPTIEMBRE</t>
  </si>
  <si>
    <t>mayo-agosto</t>
  </si>
  <si>
    <t>Cosecha</t>
  </si>
  <si>
    <t>Septiembre</t>
  </si>
  <si>
    <t>Arriendo</t>
  </si>
  <si>
    <t>Ha</t>
  </si>
  <si>
    <t>Ene-Ago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</si>
</sst>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0\ _€_-;\-* #,##0.00\ _€_-;_-* &quot;-&quot;??\ _€_-;_-@_-"/>
    <numFmt numFmtId="169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168" fontId="1" fillId="0" borderId="23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 applyAlignment="1"/>
    <xf numFmtId="3" fontId="3" fillId="2" borderId="6" xfId="0" applyNumberFormat="1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5" fontId="5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2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3" fillId="2" borderId="26" xfId="0" applyFont="1" applyFill="1" applyBorder="1" applyAlignment="1"/>
    <xf numFmtId="3" fontId="3" fillId="2" borderId="26" xfId="0" applyNumberFormat="1" applyFont="1" applyFill="1" applyBorder="1" applyAlignment="1"/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166" fontId="2" fillId="5" borderId="29" xfId="0" applyNumberFormat="1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166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166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2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20" fillId="0" borderId="57" xfId="0" applyFont="1" applyBorder="1" applyAlignment="1">
      <alignment vertical="center"/>
    </xf>
    <xf numFmtId="0" fontId="20" fillId="0" borderId="57" xfId="0" applyFont="1" applyBorder="1" applyAlignment="1">
      <alignment horizontal="center" vertical="center"/>
    </xf>
    <xf numFmtId="1" fontId="20" fillId="0" borderId="57" xfId="0" applyNumberFormat="1" applyFont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3" fontId="20" fillId="0" borderId="57" xfId="0" applyNumberFormat="1" applyFont="1" applyBorder="1" applyAlignment="1">
      <alignment horizontal="right" vertical="center"/>
    </xf>
    <xf numFmtId="0" fontId="20" fillId="0" borderId="57" xfId="0" applyFont="1" applyBorder="1" applyAlignment="1">
      <alignment vertical="center" wrapText="1"/>
    </xf>
    <xf numFmtId="2" fontId="20" fillId="0" borderId="57" xfId="0" applyNumberFormat="1" applyFont="1" applyBorder="1" applyAlignment="1">
      <alignment horizontal="center" vertical="center"/>
    </xf>
    <xf numFmtId="43" fontId="20" fillId="10" borderId="57" xfId="1" applyFont="1" applyFill="1" applyBorder="1" applyAlignment="1">
      <alignment horizontal="center" vertical="center"/>
    </xf>
    <xf numFmtId="3" fontId="21" fillId="2" borderId="6" xfId="0" applyNumberFormat="1" applyFont="1" applyFill="1" applyBorder="1" applyAlignment="1">
      <alignment horizontal="right" wrapText="1"/>
    </xf>
    <xf numFmtId="3" fontId="21" fillId="10" borderId="6" xfId="0" applyNumberFormat="1" applyFont="1" applyFill="1" applyBorder="1" applyAlignment="1">
      <alignment horizontal="right" vertical="center" wrapText="1"/>
    </xf>
    <xf numFmtId="0" fontId="21" fillId="0" borderId="57" xfId="0" applyFont="1" applyFill="1" applyBorder="1" applyAlignment="1">
      <alignment horizontal="left" vertical="center"/>
    </xf>
    <xf numFmtId="0" fontId="21" fillId="0" borderId="57" xfId="0" applyFont="1" applyFill="1" applyBorder="1" applyAlignment="1">
      <alignment horizontal="center" vertical="center"/>
    </xf>
    <xf numFmtId="169" fontId="20" fillId="0" borderId="57" xfId="2" applyNumberFormat="1" applyFont="1" applyBorder="1" applyAlignment="1">
      <alignment horizontal="center" vertical="center"/>
    </xf>
    <xf numFmtId="0" fontId="22" fillId="0" borderId="57" xfId="0" applyFont="1" applyBorder="1" applyAlignment="1">
      <alignment vertical="center"/>
    </xf>
    <xf numFmtId="3" fontId="20" fillId="0" borderId="57" xfId="0" applyNumberFormat="1" applyFont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right"/>
    </xf>
    <xf numFmtId="3" fontId="5" fillId="2" borderId="19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 vertical="center" wrapText="1"/>
    </xf>
    <xf numFmtId="3" fontId="5" fillId="10" borderId="6" xfId="0" applyNumberFormat="1" applyFont="1" applyFill="1" applyBorder="1" applyAlignment="1">
      <alignment horizontal="right"/>
    </xf>
    <xf numFmtId="0" fontId="13" fillId="8" borderId="55" xfId="0" applyNumberFormat="1" applyFont="1" applyFill="1" applyBorder="1" applyAlignment="1">
      <alignment horizontal="center" vertical="center"/>
    </xf>
    <xf numFmtId="0" fontId="13" fillId="8" borderId="5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Millares" xfId="1" builtinId="3"/>
    <cellStyle name="Millares 3" xfId="2" xr:uid="{00000000-0005-0000-0000-000001000000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topLeftCell="A96" zoomScale="120" zoomScaleNormal="120" workbookViewId="0">
      <selection activeCell="H107" sqref="H107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111</v>
      </c>
      <c r="D9" s="8"/>
      <c r="E9" s="152" t="s">
        <v>79</v>
      </c>
      <c r="F9" s="153"/>
      <c r="G9" s="9">
        <v>150000</v>
      </c>
    </row>
    <row r="10" spans="1:7" ht="38.25" customHeight="1">
      <c r="A10" s="5"/>
      <c r="B10" s="10" t="s">
        <v>1</v>
      </c>
      <c r="C10" s="11" t="s">
        <v>63</v>
      </c>
      <c r="D10" s="12"/>
      <c r="E10" s="150" t="s">
        <v>2</v>
      </c>
      <c r="F10" s="151"/>
      <c r="G10" s="14" t="s">
        <v>114</v>
      </c>
    </row>
    <row r="11" spans="1:7" ht="18" customHeight="1">
      <c r="A11" s="5"/>
      <c r="B11" s="10" t="s">
        <v>3</v>
      </c>
      <c r="C11" s="14" t="s">
        <v>64</v>
      </c>
      <c r="D11" s="12"/>
      <c r="E11" s="150" t="s">
        <v>112</v>
      </c>
      <c r="F11" s="151"/>
      <c r="G11" s="15">
        <v>100</v>
      </c>
    </row>
    <row r="12" spans="1:7" ht="11.25" customHeight="1">
      <c r="A12" s="5"/>
      <c r="B12" s="10" t="s">
        <v>4</v>
      </c>
      <c r="C12" s="16" t="s">
        <v>65</v>
      </c>
      <c r="D12" s="12"/>
      <c r="E12" s="17" t="s">
        <v>5</v>
      </c>
      <c r="F12" s="18"/>
      <c r="G12" s="19">
        <f>G9*G11</f>
        <v>15000000</v>
      </c>
    </row>
    <row r="13" spans="1:7" ht="11.25" customHeight="1">
      <c r="A13" s="5"/>
      <c r="B13" s="10" t="s">
        <v>6</v>
      </c>
      <c r="C13" s="14" t="s">
        <v>66</v>
      </c>
      <c r="D13" s="12"/>
      <c r="E13" s="150" t="s">
        <v>7</v>
      </c>
      <c r="F13" s="151"/>
      <c r="G13" s="14" t="s">
        <v>68</v>
      </c>
    </row>
    <row r="14" spans="1:7" ht="13.5" customHeight="1">
      <c r="A14" s="5"/>
      <c r="B14" s="10" t="s">
        <v>8</v>
      </c>
      <c r="C14" s="14" t="s">
        <v>67</v>
      </c>
      <c r="D14" s="12"/>
      <c r="E14" s="150" t="s">
        <v>9</v>
      </c>
      <c r="F14" s="151"/>
      <c r="G14" s="14" t="s">
        <v>114</v>
      </c>
    </row>
    <row r="15" spans="1:7" ht="25.5" customHeight="1">
      <c r="A15" s="5"/>
      <c r="B15" s="10" t="s">
        <v>10</v>
      </c>
      <c r="C15" s="20">
        <v>44732</v>
      </c>
      <c r="D15" s="12"/>
      <c r="E15" s="154" t="s">
        <v>11</v>
      </c>
      <c r="F15" s="155"/>
      <c r="G15" s="16" t="s">
        <v>69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6" t="s">
        <v>12</v>
      </c>
      <c r="C17" s="157"/>
      <c r="D17" s="157"/>
      <c r="E17" s="157"/>
      <c r="F17" s="157"/>
      <c r="G17" s="157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6.5" customHeight="1">
      <c r="A21" s="26"/>
      <c r="B21" s="126" t="s">
        <v>72</v>
      </c>
      <c r="C21" s="127" t="s">
        <v>20</v>
      </c>
      <c r="D21" s="128">
        <v>13</v>
      </c>
      <c r="E21" s="129" t="s">
        <v>70</v>
      </c>
      <c r="F21" s="130">
        <v>40000</v>
      </c>
      <c r="G21" s="135">
        <f>(D21*F21)</f>
        <v>520000</v>
      </c>
    </row>
    <row r="22" spans="1:7" ht="21" customHeight="1">
      <c r="A22" s="26"/>
      <c r="B22" s="131" t="s">
        <v>73</v>
      </c>
      <c r="C22" s="127" t="s">
        <v>20</v>
      </c>
      <c r="D22" s="132">
        <v>0.5</v>
      </c>
      <c r="E22" s="129" t="s">
        <v>70</v>
      </c>
      <c r="F22" s="130">
        <v>25000</v>
      </c>
      <c r="G22" s="135">
        <f t="shared" ref="G22:G28" si="0">(D22*F22)</f>
        <v>12500</v>
      </c>
    </row>
    <row r="23" spans="1:7" ht="15" customHeight="1">
      <c r="A23" s="26"/>
      <c r="B23" s="131" t="s">
        <v>74</v>
      </c>
      <c r="C23" s="127" t="s">
        <v>20</v>
      </c>
      <c r="D23" s="128">
        <v>10</v>
      </c>
      <c r="E23" s="129" t="s">
        <v>26</v>
      </c>
      <c r="F23" s="130">
        <v>25000</v>
      </c>
      <c r="G23" s="135">
        <f t="shared" si="0"/>
        <v>250000</v>
      </c>
    </row>
    <row r="24" spans="1:7" ht="12.75" customHeight="1">
      <c r="A24" s="26"/>
      <c r="B24" s="126" t="s">
        <v>75</v>
      </c>
      <c r="C24" s="127" t="s">
        <v>20</v>
      </c>
      <c r="D24" s="128">
        <v>2</v>
      </c>
      <c r="E24" s="133" t="s">
        <v>71</v>
      </c>
      <c r="F24" s="130">
        <v>25000</v>
      </c>
      <c r="G24" s="134">
        <f t="shared" si="0"/>
        <v>50000</v>
      </c>
    </row>
    <row r="25" spans="1:7" ht="12.75" customHeight="1">
      <c r="A25" s="26"/>
      <c r="B25" s="131" t="s">
        <v>76</v>
      </c>
      <c r="C25" s="127" t="s">
        <v>20</v>
      </c>
      <c r="D25" s="128">
        <v>2</v>
      </c>
      <c r="E25" s="127" t="s">
        <v>71</v>
      </c>
      <c r="F25" s="130">
        <v>25000</v>
      </c>
      <c r="G25" s="134">
        <f t="shared" si="0"/>
        <v>50000</v>
      </c>
    </row>
    <row r="26" spans="1:7" ht="13.5" customHeight="1">
      <c r="A26" s="26"/>
      <c r="B26" s="126" t="s">
        <v>77</v>
      </c>
      <c r="C26" s="127" t="s">
        <v>20</v>
      </c>
      <c r="D26" s="128">
        <v>10</v>
      </c>
      <c r="E26" s="127" t="s">
        <v>71</v>
      </c>
      <c r="F26" s="130">
        <v>25000</v>
      </c>
      <c r="G26" s="134">
        <f t="shared" si="0"/>
        <v>250000</v>
      </c>
    </row>
    <row r="27" spans="1:7" ht="13.5" customHeight="1">
      <c r="A27" s="26"/>
      <c r="B27" s="126" t="s">
        <v>116</v>
      </c>
      <c r="C27" s="127" t="s">
        <v>20</v>
      </c>
      <c r="D27" s="128">
        <v>37</v>
      </c>
      <c r="E27" s="127" t="s">
        <v>117</v>
      </c>
      <c r="F27" s="130">
        <v>74000</v>
      </c>
      <c r="G27" s="134">
        <f t="shared" si="0"/>
        <v>2738000</v>
      </c>
    </row>
    <row r="28" spans="1:7" ht="12.75" customHeight="1">
      <c r="A28" s="26"/>
      <c r="B28" s="126" t="s">
        <v>78</v>
      </c>
      <c r="C28" s="127" t="s">
        <v>20</v>
      </c>
      <c r="D28" s="128">
        <v>12</v>
      </c>
      <c r="E28" s="127" t="s">
        <v>71</v>
      </c>
      <c r="F28" s="130">
        <v>25000</v>
      </c>
      <c r="G28" s="134">
        <f t="shared" si="0"/>
        <v>300000</v>
      </c>
    </row>
    <row r="29" spans="1:7" ht="12.75" customHeight="1">
      <c r="A29" s="26"/>
      <c r="B29" s="35" t="s">
        <v>21</v>
      </c>
      <c r="C29" s="36"/>
      <c r="D29" s="36"/>
      <c r="E29" s="36"/>
      <c r="F29" s="37"/>
      <c r="G29" s="38">
        <f>SUM(G21:G28)</f>
        <v>4170500</v>
      </c>
    </row>
    <row r="30" spans="1:7" ht="12" customHeight="1">
      <c r="A30" s="2"/>
      <c r="B30" s="27"/>
      <c r="C30" s="29"/>
      <c r="D30" s="29"/>
      <c r="E30" s="29"/>
      <c r="F30" s="39"/>
      <c r="G30" s="39"/>
    </row>
    <row r="31" spans="1:7" ht="12" customHeight="1">
      <c r="A31" s="5"/>
      <c r="B31" s="40" t="s">
        <v>22</v>
      </c>
      <c r="C31" s="41"/>
      <c r="D31" s="42"/>
      <c r="E31" s="42"/>
      <c r="F31" s="43"/>
      <c r="G31" s="43"/>
    </row>
    <row r="32" spans="1:7" ht="24" customHeight="1">
      <c r="A32" s="5"/>
      <c r="B32" s="44" t="s">
        <v>14</v>
      </c>
      <c r="C32" s="45" t="s">
        <v>15</v>
      </c>
      <c r="D32" s="45" t="s">
        <v>16</v>
      </c>
      <c r="E32" s="44" t="s">
        <v>17</v>
      </c>
      <c r="F32" s="45" t="s">
        <v>18</v>
      </c>
      <c r="G32" s="44" t="s">
        <v>19</v>
      </c>
    </row>
    <row r="33" spans="1:11" ht="12" customHeight="1">
      <c r="A33" s="5"/>
      <c r="B33" s="46"/>
      <c r="C33" s="47" t="s">
        <v>62</v>
      </c>
      <c r="D33" s="47"/>
      <c r="E33" s="47"/>
      <c r="F33" s="46"/>
      <c r="G33" s="46"/>
    </row>
    <row r="34" spans="1:11" ht="12" customHeight="1">
      <c r="A34" s="5"/>
      <c r="B34" s="48" t="s">
        <v>23</v>
      </c>
      <c r="C34" s="49"/>
      <c r="D34" s="49"/>
      <c r="E34" s="49"/>
      <c r="F34" s="50"/>
      <c r="G34" s="50"/>
    </row>
    <row r="35" spans="1:11" ht="12" customHeight="1">
      <c r="A35" s="2"/>
      <c r="B35" s="51"/>
      <c r="C35" s="52"/>
      <c r="D35" s="52"/>
      <c r="E35" s="52"/>
      <c r="F35" s="53"/>
      <c r="G35" s="53"/>
    </row>
    <row r="36" spans="1:11" ht="12" customHeight="1">
      <c r="A36" s="5"/>
      <c r="B36" s="40" t="s">
        <v>24</v>
      </c>
      <c r="C36" s="41"/>
      <c r="D36" s="42"/>
      <c r="E36" s="42"/>
      <c r="F36" s="43"/>
      <c r="G36" s="43"/>
    </row>
    <row r="37" spans="1:11" ht="24" customHeight="1">
      <c r="A37" s="5"/>
      <c r="B37" s="54" t="s">
        <v>14</v>
      </c>
      <c r="C37" s="54" t="s">
        <v>15</v>
      </c>
      <c r="D37" s="54" t="s">
        <v>16</v>
      </c>
      <c r="E37" s="54" t="s">
        <v>17</v>
      </c>
      <c r="F37" s="55" t="s">
        <v>18</v>
      </c>
      <c r="G37" s="54" t="s">
        <v>19</v>
      </c>
    </row>
    <row r="38" spans="1:11" ht="12.75" customHeight="1">
      <c r="A38" s="26"/>
      <c r="B38" s="136" t="s">
        <v>81</v>
      </c>
      <c r="C38" s="127" t="s">
        <v>25</v>
      </c>
      <c r="D38" s="137">
        <v>0.4</v>
      </c>
      <c r="E38" s="137" t="s">
        <v>80</v>
      </c>
      <c r="F38" s="19">
        <v>140000</v>
      </c>
      <c r="G38" s="19">
        <f>(D38*F38)</f>
        <v>56000</v>
      </c>
    </row>
    <row r="39" spans="1:11" ht="12.75" customHeight="1">
      <c r="A39" s="26"/>
      <c r="B39" s="126" t="s">
        <v>82</v>
      </c>
      <c r="C39" s="127" t="s">
        <v>25</v>
      </c>
      <c r="D39" s="137">
        <v>0.4</v>
      </c>
      <c r="E39" s="137" t="s">
        <v>80</v>
      </c>
      <c r="F39" s="19">
        <v>140000</v>
      </c>
      <c r="G39" s="19">
        <f t="shared" ref="G39:G43" si="1">(D39*F39)</f>
        <v>56000</v>
      </c>
    </row>
    <row r="40" spans="1:11" ht="12.75" customHeight="1">
      <c r="A40" s="26"/>
      <c r="B40" s="126" t="s">
        <v>83</v>
      </c>
      <c r="C40" s="127" t="s">
        <v>25</v>
      </c>
      <c r="D40" s="137">
        <v>0.2</v>
      </c>
      <c r="E40" s="137" t="s">
        <v>80</v>
      </c>
      <c r="F40" s="19">
        <v>140000</v>
      </c>
      <c r="G40" s="19">
        <f t="shared" si="1"/>
        <v>28000</v>
      </c>
    </row>
    <row r="41" spans="1:11" ht="12.75" customHeight="1">
      <c r="A41" s="26"/>
      <c r="B41" s="126" t="s">
        <v>77</v>
      </c>
      <c r="C41" s="127" t="s">
        <v>25</v>
      </c>
      <c r="D41" s="137">
        <v>0.2</v>
      </c>
      <c r="E41" s="137" t="s">
        <v>80</v>
      </c>
      <c r="F41" s="19">
        <v>140000</v>
      </c>
      <c r="G41" s="19">
        <f t="shared" si="1"/>
        <v>28000</v>
      </c>
    </row>
    <row r="42" spans="1:11" ht="12.75" customHeight="1">
      <c r="A42" s="26"/>
      <c r="B42" s="126" t="s">
        <v>84</v>
      </c>
      <c r="C42" s="127" t="s">
        <v>25</v>
      </c>
      <c r="D42" s="137">
        <v>0.25</v>
      </c>
      <c r="E42" s="137" t="s">
        <v>80</v>
      </c>
      <c r="F42" s="19">
        <v>140000</v>
      </c>
      <c r="G42" s="19">
        <f t="shared" si="1"/>
        <v>35000</v>
      </c>
    </row>
    <row r="43" spans="1:11" ht="12.75" customHeight="1">
      <c r="A43" s="26"/>
      <c r="B43" s="126" t="s">
        <v>85</v>
      </c>
      <c r="C43" s="127" t="s">
        <v>25</v>
      </c>
      <c r="D43" s="137">
        <v>0.1</v>
      </c>
      <c r="E43" s="137" t="s">
        <v>80</v>
      </c>
      <c r="F43" s="19">
        <v>140000</v>
      </c>
      <c r="G43" s="19">
        <f t="shared" si="1"/>
        <v>14000</v>
      </c>
    </row>
    <row r="44" spans="1:11" ht="12.75" customHeight="1">
      <c r="A44" s="5"/>
      <c r="B44" s="56" t="s">
        <v>27</v>
      </c>
      <c r="C44" s="57"/>
      <c r="D44" s="57"/>
      <c r="E44" s="57"/>
      <c r="F44" s="58"/>
      <c r="G44" s="59">
        <f>SUM(G38:G43)</f>
        <v>217000</v>
      </c>
    </row>
    <row r="45" spans="1:11" ht="12" customHeight="1">
      <c r="A45" s="2"/>
      <c r="B45" s="51"/>
      <c r="C45" s="52"/>
      <c r="D45" s="52"/>
      <c r="E45" s="52"/>
      <c r="F45" s="53"/>
      <c r="G45" s="53"/>
    </row>
    <row r="46" spans="1:11" ht="12" customHeight="1">
      <c r="A46" s="5"/>
      <c r="B46" s="40" t="s">
        <v>28</v>
      </c>
      <c r="C46" s="41"/>
      <c r="D46" s="42"/>
      <c r="E46" s="42"/>
      <c r="F46" s="43"/>
      <c r="G46" s="43"/>
    </row>
    <row r="47" spans="1:11" ht="24" customHeight="1">
      <c r="A47" s="5"/>
      <c r="B47" s="55" t="s">
        <v>29</v>
      </c>
      <c r="C47" s="55" t="s">
        <v>30</v>
      </c>
      <c r="D47" s="55" t="s">
        <v>31</v>
      </c>
      <c r="E47" s="55" t="s">
        <v>17</v>
      </c>
      <c r="F47" s="55" t="s">
        <v>18</v>
      </c>
      <c r="G47" s="55" t="s">
        <v>19</v>
      </c>
      <c r="K47" s="125"/>
    </row>
    <row r="48" spans="1:11" ht="12.75" customHeight="1">
      <c r="A48" s="26"/>
      <c r="B48" s="126" t="s">
        <v>104</v>
      </c>
      <c r="C48" s="138" t="s">
        <v>33</v>
      </c>
      <c r="D48" s="132">
        <v>1</v>
      </c>
      <c r="E48" s="127" t="s">
        <v>86</v>
      </c>
      <c r="F48" s="143">
        <v>650000</v>
      </c>
      <c r="G48" s="143">
        <f>(D48*F48)</f>
        <v>650000</v>
      </c>
      <c r="K48" s="125"/>
    </row>
    <row r="49" spans="1:7" ht="12.75" customHeight="1">
      <c r="A49" s="26"/>
      <c r="B49" s="139" t="s">
        <v>32</v>
      </c>
      <c r="C49" s="138"/>
      <c r="D49" s="140"/>
      <c r="E49" s="127"/>
      <c r="F49" s="141"/>
      <c r="G49" s="141">
        <f t="shared" ref="G49:G67" si="2">(D49*F49)</f>
        <v>0</v>
      </c>
    </row>
    <row r="50" spans="1:7" ht="12.75" customHeight="1">
      <c r="A50" s="26"/>
      <c r="B50" s="126" t="s">
        <v>105</v>
      </c>
      <c r="C50" s="138" t="s">
        <v>33</v>
      </c>
      <c r="D50" s="140">
        <v>250</v>
      </c>
      <c r="E50" s="127" t="s">
        <v>80</v>
      </c>
      <c r="F50" s="141">
        <v>1680</v>
      </c>
      <c r="G50" s="141">
        <f t="shared" si="2"/>
        <v>420000</v>
      </c>
    </row>
    <row r="51" spans="1:7" ht="12.75" customHeight="1">
      <c r="A51" s="26"/>
      <c r="B51" s="126" t="s">
        <v>106</v>
      </c>
      <c r="C51" s="138" t="s">
        <v>33</v>
      </c>
      <c r="D51" s="140">
        <v>300</v>
      </c>
      <c r="E51" s="127" t="s">
        <v>115</v>
      </c>
      <c r="F51" s="141">
        <v>1840</v>
      </c>
      <c r="G51" s="141">
        <f t="shared" si="2"/>
        <v>552000</v>
      </c>
    </row>
    <row r="52" spans="1:7" ht="12.75" customHeight="1">
      <c r="A52" s="26"/>
      <c r="B52" s="126" t="s">
        <v>107</v>
      </c>
      <c r="C52" s="138" t="s">
        <v>33</v>
      </c>
      <c r="D52" s="140">
        <v>200</v>
      </c>
      <c r="E52" s="127" t="s">
        <v>115</v>
      </c>
      <c r="F52" s="141">
        <v>1800</v>
      </c>
      <c r="G52" s="141">
        <f t="shared" si="2"/>
        <v>360000</v>
      </c>
    </row>
    <row r="53" spans="1:7" ht="12.75" customHeight="1">
      <c r="A53" s="26"/>
      <c r="B53" s="139" t="s">
        <v>87</v>
      </c>
      <c r="C53" s="138"/>
      <c r="D53" s="140"/>
      <c r="E53" s="127"/>
      <c r="F53" s="141"/>
      <c r="G53" s="141">
        <f t="shared" si="2"/>
        <v>0</v>
      </c>
    </row>
    <row r="54" spans="1:7" ht="12.75" customHeight="1">
      <c r="A54" s="26"/>
      <c r="B54" s="126" t="s">
        <v>88</v>
      </c>
      <c r="C54" s="138" t="s">
        <v>108</v>
      </c>
      <c r="D54" s="140">
        <v>4</v>
      </c>
      <c r="E54" s="127" t="s">
        <v>89</v>
      </c>
      <c r="F54" s="141">
        <v>18170</v>
      </c>
      <c r="G54" s="141">
        <f t="shared" si="2"/>
        <v>72680</v>
      </c>
    </row>
    <row r="55" spans="1:7" ht="12.75" customHeight="1">
      <c r="A55" s="26"/>
      <c r="B55" s="126" t="s">
        <v>90</v>
      </c>
      <c r="C55" s="138" t="s">
        <v>33</v>
      </c>
      <c r="D55" s="140">
        <v>1</v>
      </c>
      <c r="E55" s="127" t="s">
        <v>115</v>
      </c>
      <c r="F55" s="141">
        <v>45000</v>
      </c>
      <c r="G55" s="141">
        <f t="shared" si="2"/>
        <v>45000</v>
      </c>
    </row>
    <row r="56" spans="1:7" ht="12.75" customHeight="1">
      <c r="A56" s="26"/>
      <c r="B56" s="126" t="s">
        <v>91</v>
      </c>
      <c r="C56" s="138" t="s">
        <v>108</v>
      </c>
      <c r="D56" s="140">
        <v>1</v>
      </c>
      <c r="E56" s="127" t="s">
        <v>115</v>
      </c>
      <c r="F56" s="141">
        <v>14000</v>
      </c>
      <c r="G56" s="141">
        <f t="shared" si="2"/>
        <v>14000</v>
      </c>
    </row>
    <row r="57" spans="1:7" ht="12.75" customHeight="1">
      <c r="A57" s="26"/>
      <c r="B57" s="126" t="s">
        <v>92</v>
      </c>
      <c r="C57" s="138" t="s">
        <v>33</v>
      </c>
      <c r="D57" s="132">
        <v>0.5</v>
      </c>
      <c r="E57" s="127" t="s">
        <v>115</v>
      </c>
      <c r="F57" s="141">
        <v>80000</v>
      </c>
      <c r="G57" s="141">
        <f t="shared" si="2"/>
        <v>40000</v>
      </c>
    </row>
    <row r="58" spans="1:7" ht="12.75" customHeight="1">
      <c r="A58" s="26"/>
      <c r="B58" s="139" t="s">
        <v>93</v>
      </c>
      <c r="C58" s="138"/>
      <c r="D58" s="140"/>
      <c r="E58" s="127"/>
      <c r="F58" s="141"/>
      <c r="G58" s="141">
        <f t="shared" si="2"/>
        <v>0</v>
      </c>
    </row>
    <row r="59" spans="1:7" ht="12.75" customHeight="1">
      <c r="A59" s="26"/>
      <c r="B59" s="126" t="s">
        <v>94</v>
      </c>
      <c r="C59" s="138" t="s">
        <v>108</v>
      </c>
      <c r="D59" s="140">
        <v>5</v>
      </c>
      <c r="E59" s="127" t="s">
        <v>115</v>
      </c>
      <c r="F59" s="141">
        <v>35000</v>
      </c>
      <c r="G59" s="141">
        <f t="shared" si="2"/>
        <v>175000</v>
      </c>
    </row>
    <row r="60" spans="1:7" ht="12.75" customHeight="1">
      <c r="A60" s="26"/>
      <c r="B60" s="126" t="s">
        <v>95</v>
      </c>
      <c r="C60" s="138" t="s">
        <v>108</v>
      </c>
      <c r="D60" s="140">
        <v>2</v>
      </c>
      <c r="E60" s="127" t="s">
        <v>115</v>
      </c>
      <c r="F60" s="141">
        <v>93000</v>
      </c>
      <c r="G60" s="141">
        <f t="shared" si="2"/>
        <v>186000</v>
      </c>
    </row>
    <row r="61" spans="1:7" ht="12.75" customHeight="1">
      <c r="A61" s="26"/>
      <c r="B61" s="126" t="s">
        <v>96</v>
      </c>
      <c r="C61" s="138" t="s">
        <v>33</v>
      </c>
      <c r="D61" s="140">
        <v>8</v>
      </c>
      <c r="E61" s="127" t="s">
        <v>115</v>
      </c>
      <c r="F61" s="141">
        <v>37770</v>
      </c>
      <c r="G61" s="141">
        <f t="shared" si="2"/>
        <v>302160</v>
      </c>
    </row>
    <row r="62" spans="1:7" ht="12.75" customHeight="1">
      <c r="A62" s="26"/>
      <c r="B62" s="126" t="s">
        <v>97</v>
      </c>
      <c r="C62" s="138" t="s">
        <v>108</v>
      </c>
      <c r="D62" s="140">
        <v>10</v>
      </c>
      <c r="E62" s="127" t="s">
        <v>115</v>
      </c>
      <c r="F62" s="144">
        <v>12250</v>
      </c>
      <c r="G62" s="141">
        <f t="shared" si="2"/>
        <v>122500</v>
      </c>
    </row>
    <row r="63" spans="1:7" ht="12.75" customHeight="1">
      <c r="A63" s="26"/>
      <c r="B63" s="139" t="s">
        <v>34</v>
      </c>
      <c r="C63" s="138"/>
      <c r="D63" s="140"/>
      <c r="E63" s="127"/>
      <c r="F63" s="141"/>
      <c r="G63" s="141">
        <f t="shared" si="2"/>
        <v>0</v>
      </c>
    </row>
    <row r="64" spans="1:7" ht="12.75" customHeight="1">
      <c r="A64" s="26"/>
      <c r="B64" s="126" t="s">
        <v>98</v>
      </c>
      <c r="C64" s="138" t="s">
        <v>108</v>
      </c>
      <c r="D64" s="140">
        <v>1</v>
      </c>
      <c r="E64" s="127" t="s">
        <v>26</v>
      </c>
      <c r="F64" s="141">
        <v>39450</v>
      </c>
      <c r="G64" s="141">
        <f t="shared" si="2"/>
        <v>39450</v>
      </c>
    </row>
    <row r="65" spans="1:7" ht="12.75" customHeight="1">
      <c r="A65" s="26"/>
      <c r="B65" s="126" t="s">
        <v>99</v>
      </c>
      <c r="C65" s="138" t="s">
        <v>108</v>
      </c>
      <c r="D65" s="140">
        <v>3</v>
      </c>
      <c r="E65" s="127" t="s">
        <v>100</v>
      </c>
      <c r="F65" s="141">
        <v>13650</v>
      </c>
      <c r="G65" s="141">
        <f t="shared" si="2"/>
        <v>40950</v>
      </c>
    </row>
    <row r="66" spans="1:7" ht="12.75" customHeight="1">
      <c r="A66" s="26"/>
      <c r="B66" s="126" t="s">
        <v>101</v>
      </c>
      <c r="C66" s="138" t="s">
        <v>108</v>
      </c>
      <c r="D66" s="140">
        <v>0.5</v>
      </c>
      <c r="E66" s="127" t="s">
        <v>80</v>
      </c>
      <c r="F66" s="141">
        <v>17870</v>
      </c>
      <c r="G66" s="141">
        <v>18460</v>
      </c>
    </row>
    <row r="67" spans="1:7" ht="12.75" customHeight="1">
      <c r="A67" s="26"/>
      <c r="B67" s="126" t="s">
        <v>102</v>
      </c>
      <c r="C67" s="138" t="s">
        <v>108</v>
      </c>
      <c r="D67" s="140">
        <v>3</v>
      </c>
      <c r="E67" s="127" t="s">
        <v>103</v>
      </c>
      <c r="F67" s="142">
        <v>40000</v>
      </c>
      <c r="G67" s="142">
        <f t="shared" si="2"/>
        <v>120000</v>
      </c>
    </row>
    <row r="68" spans="1:7" ht="13.5" customHeight="1">
      <c r="A68" s="5"/>
      <c r="B68" s="61" t="s">
        <v>35</v>
      </c>
      <c r="C68" s="62"/>
      <c r="D68" s="62"/>
      <c r="E68" s="62"/>
      <c r="F68" s="63"/>
      <c r="G68" s="64">
        <f>SUM(G48:G67)</f>
        <v>3158200</v>
      </c>
    </row>
    <row r="69" spans="1:7" ht="12" customHeight="1">
      <c r="A69" s="2"/>
      <c r="B69" s="51"/>
      <c r="C69" s="52"/>
      <c r="D69" s="52"/>
      <c r="E69" s="65"/>
      <c r="F69" s="53"/>
      <c r="G69" s="53"/>
    </row>
    <row r="70" spans="1:7" ht="12" customHeight="1">
      <c r="A70" s="5"/>
      <c r="B70" s="40" t="s">
        <v>36</v>
      </c>
      <c r="C70" s="41"/>
      <c r="D70" s="42"/>
      <c r="E70" s="42"/>
      <c r="F70" s="43"/>
      <c r="G70" s="43"/>
    </row>
    <row r="71" spans="1:7" ht="24" customHeight="1">
      <c r="A71" s="5"/>
      <c r="B71" s="54" t="s">
        <v>37</v>
      </c>
      <c r="C71" s="55" t="s">
        <v>30</v>
      </c>
      <c r="D71" s="55" t="s">
        <v>31</v>
      </c>
      <c r="E71" s="54" t="s">
        <v>17</v>
      </c>
      <c r="F71" s="55" t="s">
        <v>18</v>
      </c>
      <c r="G71" s="54" t="s">
        <v>19</v>
      </c>
    </row>
    <row r="72" spans="1:7" ht="12.75" customHeight="1">
      <c r="A72" s="26"/>
      <c r="B72" s="13" t="s">
        <v>118</v>
      </c>
      <c r="C72" s="147" t="s">
        <v>119</v>
      </c>
      <c r="D72" s="60">
        <v>1</v>
      </c>
      <c r="E72" s="34" t="s">
        <v>120</v>
      </c>
      <c r="F72" s="66">
        <v>800000</v>
      </c>
      <c r="G72" s="60">
        <f>D72*F72</f>
        <v>800000</v>
      </c>
    </row>
    <row r="73" spans="1:7" ht="13.5" customHeight="1">
      <c r="A73" s="5"/>
      <c r="B73" s="67" t="s">
        <v>38</v>
      </c>
      <c r="C73" s="68"/>
      <c r="D73" s="68"/>
      <c r="E73" s="68"/>
      <c r="F73" s="69"/>
      <c r="G73" s="70">
        <f>SUM(G72)</f>
        <v>800000</v>
      </c>
    </row>
    <row r="74" spans="1:7" ht="12" customHeight="1">
      <c r="A74" s="2"/>
      <c r="B74" s="87"/>
      <c r="C74" s="87"/>
      <c r="D74" s="87"/>
      <c r="E74" s="87"/>
      <c r="F74" s="88"/>
      <c r="G74" s="88"/>
    </row>
    <row r="75" spans="1:7" ht="12" customHeight="1">
      <c r="A75" s="84"/>
      <c r="B75" s="89" t="s">
        <v>39</v>
      </c>
      <c r="C75" s="90"/>
      <c r="D75" s="90"/>
      <c r="E75" s="90"/>
      <c r="F75" s="90"/>
      <c r="G75" s="91">
        <f>G29+G44+G68+G73</f>
        <v>8345700</v>
      </c>
    </row>
    <row r="76" spans="1:7" ht="12" customHeight="1">
      <c r="A76" s="84"/>
      <c r="B76" s="92" t="s">
        <v>40</v>
      </c>
      <c r="C76" s="72"/>
      <c r="D76" s="72"/>
      <c r="E76" s="72"/>
      <c r="F76" s="72"/>
      <c r="G76" s="93">
        <f>G75*0.05</f>
        <v>417285</v>
      </c>
    </row>
    <row r="77" spans="1:7" ht="12" customHeight="1">
      <c r="A77" s="84"/>
      <c r="B77" s="94" t="s">
        <v>41</v>
      </c>
      <c r="C77" s="71"/>
      <c r="D77" s="71"/>
      <c r="E77" s="71"/>
      <c r="F77" s="71"/>
      <c r="G77" s="95">
        <f>G76+G75</f>
        <v>8762985</v>
      </c>
    </row>
    <row r="78" spans="1:7" ht="12" customHeight="1">
      <c r="A78" s="84"/>
      <c r="B78" s="92" t="s">
        <v>42</v>
      </c>
      <c r="C78" s="72"/>
      <c r="D78" s="72"/>
      <c r="E78" s="72"/>
      <c r="F78" s="72"/>
      <c r="G78" s="93">
        <f>G12</f>
        <v>15000000</v>
      </c>
    </row>
    <row r="79" spans="1:7" ht="12" customHeight="1">
      <c r="A79" s="84"/>
      <c r="B79" s="96" t="s">
        <v>43</v>
      </c>
      <c r="C79" s="97"/>
      <c r="D79" s="97"/>
      <c r="E79" s="97"/>
      <c r="F79" s="97"/>
      <c r="G79" s="98">
        <f>G78-G77</f>
        <v>6237015</v>
      </c>
    </row>
    <row r="80" spans="1:7" ht="12" customHeight="1">
      <c r="A80" s="84"/>
      <c r="B80" s="85" t="s">
        <v>44</v>
      </c>
      <c r="C80" s="86"/>
      <c r="D80" s="86"/>
      <c r="E80" s="86"/>
      <c r="F80" s="86"/>
      <c r="G80" s="81"/>
    </row>
    <row r="81" spans="1:7" ht="12.75" customHeight="1" thickBot="1">
      <c r="A81" s="84"/>
      <c r="B81" s="99"/>
      <c r="C81" s="86"/>
      <c r="D81" s="86"/>
      <c r="E81" s="86"/>
      <c r="F81" s="86"/>
      <c r="G81" s="81"/>
    </row>
    <row r="82" spans="1:7" ht="12" customHeight="1">
      <c r="A82" s="84"/>
      <c r="B82" s="111" t="s">
        <v>45</v>
      </c>
      <c r="C82" s="112"/>
      <c r="D82" s="112"/>
      <c r="E82" s="112"/>
      <c r="F82" s="113"/>
      <c r="G82" s="81"/>
    </row>
    <row r="83" spans="1:7" ht="12" customHeight="1">
      <c r="A83" s="84"/>
      <c r="B83" s="114" t="s">
        <v>46</v>
      </c>
      <c r="C83" s="83"/>
      <c r="D83" s="83"/>
      <c r="E83" s="83"/>
      <c r="F83" s="115"/>
      <c r="G83" s="81"/>
    </row>
    <row r="84" spans="1:7" ht="12" customHeight="1">
      <c r="A84" s="84"/>
      <c r="B84" s="114" t="s">
        <v>47</v>
      </c>
      <c r="C84" s="83"/>
      <c r="D84" s="83"/>
      <c r="E84" s="83"/>
      <c r="F84" s="115"/>
      <c r="G84" s="81"/>
    </row>
    <row r="85" spans="1:7" ht="12" customHeight="1">
      <c r="A85" s="84"/>
      <c r="B85" s="114" t="s">
        <v>48</v>
      </c>
      <c r="C85" s="83"/>
      <c r="D85" s="83"/>
      <c r="E85" s="83"/>
      <c r="F85" s="115"/>
      <c r="G85" s="81"/>
    </row>
    <row r="86" spans="1:7" ht="12" customHeight="1">
      <c r="A86" s="84"/>
      <c r="B86" s="114" t="s">
        <v>49</v>
      </c>
      <c r="C86" s="83"/>
      <c r="D86" s="83"/>
      <c r="E86" s="83"/>
      <c r="F86" s="115"/>
      <c r="G86" s="81"/>
    </row>
    <row r="87" spans="1:7" ht="12" customHeight="1">
      <c r="A87" s="84"/>
      <c r="B87" s="114" t="s">
        <v>50</v>
      </c>
      <c r="C87" s="83"/>
      <c r="D87" s="83"/>
      <c r="E87" s="83"/>
      <c r="F87" s="115"/>
      <c r="G87" s="81"/>
    </row>
    <row r="88" spans="1:7" ht="12.75" customHeight="1" thickBot="1">
      <c r="A88" s="84"/>
      <c r="B88" s="116" t="s">
        <v>51</v>
      </c>
      <c r="C88" s="117"/>
      <c r="D88" s="117"/>
      <c r="E88" s="117"/>
      <c r="F88" s="118"/>
      <c r="G88" s="81"/>
    </row>
    <row r="89" spans="1:7" ht="12.75" customHeight="1">
      <c r="A89" s="84"/>
      <c r="B89" s="109"/>
      <c r="C89" s="83"/>
      <c r="D89" s="83"/>
      <c r="E89" s="83"/>
      <c r="F89" s="83"/>
      <c r="G89" s="81"/>
    </row>
    <row r="90" spans="1:7" ht="15" customHeight="1" thickBot="1">
      <c r="A90" s="84"/>
      <c r="B90" s="148" t="s">
        <v>52</v>
      </c>
      <c r="C90" s="149"/>
      <c r="D90" s="108"/>
      <c r="E90" s="74"/>
      <c r="F90" s="74"/>
      <c r="G90" s="81"/>
    </row>
    <row r="91" spans="1:7" ht="12" customHeight="1">
      <c r="A91" s="84"/>
      <c r="B91" s="101" t="s">
        <v>37</v>
      </c>
      <c r="C91" s="75" t="s">
        <v>53</v>
      </c>
      <c r="D91" s="102" t="s">
        <v>54</v>
      </c>
      <c r="E91" s="74"/>
      <c r="F91" s="74"/>
      <c r="G91" s="81"/>
    </row>
    <row r="92" spans="1:7" ht="12" customHeight="1">
      <c r="A92" s="84"/>
      <c r="B92" s="103" t="s">
        <v>55</v>
      </c>
      <c r="C92" s="76">
        <f>G29</f>
        <v>4170500</v>
      </c>
      <c r="D92" s="104">
        <f>(C92/C98)</f>
        <v>0.47592230273131814</v>
      </c>
      <c r="E92" s="74"/>
      <c r="F92" s="74"/>
      <c r="G92" s="81"/>
    </row>
    <row r="93" spans="1:7" ht="12" customHeight="1">
      <c r="A93" s="84"/>
      <c r="B93" s="103" t="s">
        <v>56</v>
      </c>
      <c r="C93" s="77">
        <v>0</v>
      </c>
      <c r="D93" s="104">
        <v>0</v>
      </c>
      <c r="E93" s="74"/>
      <c r="F93" s="74"/>
      <c r="G93" s="81"/>
    </row>
    <row r="94" spans="1:7" ht="12" customHeight="1">
      <c r="A94" s="84"/>
      <c r="B94" s="103" t="s">
        <v>57</v>
      </c>
      <c r="C94" s="76">
        <f>G44</f>
        <v>217000</v>
      </c>
      <c r="D94" s="104">
        <f>(C94/C98)</f>
        <v>2.4763251335018832E-2</v>
      </c>
      <c r="E94" s="74"/>
      <c r="F94" s="74"/>
      <c r="G94" s="81"/>
    </row>
    <row r="95" spans="1:7" ht="12" customHeight="1">
      <c r="A95" s="84"/>
      <c r="B95" s="103" t="s">
        <v>29</v>
      </c>
      <c r="C95" s="76">
        <f>G68</f>
        <v>3158200</v>
      </c>
      <c r="D95" s="104">
        <f>(C95/C98)</f>
        <v>0.36040230583528332</v>
      </c>
      <c r="E95" s="74"/>
      <c r="F95" s="74"/>
      <c r="G95" s="81"/>
    </row>
    <row r="96" spans="1:7" ht="12" customHeight="1">
      <c r="A96" s="84"/>
      <c r="B96" s="103" t="s">
        <v>58</v>
      </c>
      <c r="C96" s="78">
        <f>G73</f>
        <v>800000</v>
      </c>
      <c r="D96" s="104">
        <f>(C96/C98)</f>
        <v>9.1293092479332094E-2</v>
      </c>
      <c r="E96" s="80"/>
      <c r="F96" s="80"/>
      <c r="G96" s="81"/>
    </row>
    <row r="97" spans="1:7" ht="12" customHeight="1">
      <c r="A97" s="84"/>
      <c r="B97" s="103" t="s">
        <v>59</v>
      </c>
      <c r="C97" s="78">
        <f>G76</f>
        <v>417285</v>
      </c>
      <c r="D97" s="104">
        <f>(C97/C98)</f>
        <v>4.7619047619047616E-2</v>
      </c>
      <c r="E97" s="80"/>
      <c r="F97" s="80"/>
      <c r="G97" s="81"/>
    </row>
    <row r="98" spans="1:7" ht="12.75" customHeight="1" thickBot="1">
      <c r="A98" s="84"/>
      <c r="B98" s="105" t="s">
        <v>60</v>
      </c>
      <c r="C98" s="106">
        <f>SUM(C92:C97)</f>
        <v>8762985</v>
      </c>
      <c r="D98" s="107">
        <f>SUM(D92:D97)</f>
        <v>1</v>
      </c>
      <c r="E98" s="80"/>
      <c r="F98" s="80"/>
      <c r="G98" s="81"/>
    </row>
    <row r="99" spans="1:7" ht="12" customHeight="1">
      <c r="A99" s="84"/>
      <c r="B99" s="99"/>
      <c r="C99" s="86"/>
      <c r="D99" s="86"/>
      <c r="E99" s="86"/>
      <c r="F99" s="86"/>
      <c r="G99" s="81"/>
    </row>
    <row r="100" spans="1:7" ht="12.75" customHeight="1">
      <c r="A100" s="84"/>
      <c r="B100" s="100"/>
      <c r="C100" s="86"/>
      <c r="D100" s="86"/>
      <c r="E100" s="86"/>
      <c r="F100" s="86"/>
      <c r="G100" s="81"/>
    </row>
    <row r="101" spans="1:7" ht="12" customHeight="1" thickBot="1">
      <c r="A101" s="73"/>
      <c r="B101" s="120"/>
      <c r="C101" s="121" t="s">
        <v>113</v>
      </c>
      <c r="D101" s="122"/>
      <c r="E101" s="123"/>
      <c r="F101" s="79"/>
      <c r="G101" s="81"/>
    </row>
    <row r="102" spans="1:7" ht="12" customHeight="1">
      <c r="A102" s="84"/>
      <c r="B102" s="124" t="s">
        <v>109</v>
      </c>
      <c r="C102" s="145">
        <v>120000</v>
      </c>
      <c r="D102" s="145">
        <v>150000</v>
      </c>
      <c r="E102" s="146">
        <v>180000</v>
      </c>
      <c r="F102" s="119"/>
      <c r="G102" s="82"/>
    </row>
    <row r="103" spans="1:7" ht="12.75" customHeight="1" thickBot="1">
      <c r="A103" s="84"/>
      <c r="B103" s="105" t="s">
        <v>110</v>
      </c>
      <c r="C103" s="106">
        <f>(C98/C102)</f>
        <v>73.024874999999994</v>
      </c>
      <c r="D103" s="106">
        <f>(C98/D102)</f>
        <v>58.419899999999998</v>
      </c>
      <c r="E103" s="106">
        <f>(C98/E102)</f>
        <v>48.683250000000001</v>
      </c>
      <c r="F103" s="119"/>
      <c r="G103" s="82"/>
    </row>
    <row r="104" spans="1:7" ht="15.6" customHeight="1">
      <c r="A104" s="84"/>
      <c r="B104" s="110" t="s">
        <v>61</v>
      </c>
      <c r="C104" s="83"/>
      <c r="D104" s="83"/>
      <c r="E104" s="83"/>
      <c r="F104" s="83"/>
      <c r="G104" s="8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88110E-D187-4DF7-BFB6-54B5449B92D1}">
  <ds:schemaRefs>
    <ds:schemaRef ds:uri="http://purl.org/dc/dcmitype/"/>
    <ds:schemaRef ds:uri="1030f0af-99cb-42f1-88fc-acec73331192"/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5dbce2d-49dc-4afe-a5b0-d7fb7a90116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CBD0E8B-F918-4F6E-96B3-4BDEA5DA9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B9FC6F-F6FB-4CD0-B7E2-D0CA9EB68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