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San Felipe/"/>
    </mc:Choice>
  </mc:AlternateContent>
  <xr:revisionPtr revIDLastSave="1" documentId="11_5AA38638F367EF669CDD03214C9D8D2D8C165251" xr6:coauthVersionLast="47" xr6:coauthVersionMax="47" xr10:uidLastSave="{FE17CC8A-2D03-4F88-B3F8-9C13D9BB097E}"/>
  <bookViews>
    <workbookView xWindow="-120" yWindow="-120" windowWidth="20730" windowHeight="11040" activeTab="1" xr2:uid="{00000000-000D-0000-FFFF-FFFF00000000}"/>
  </bookViews>
  <sheets>
    <sheet name="CEBOLLA TEMPRANA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2" l="1"/>
  <c r="F57" i="2"/>
  <c r="F58" i="2"/>
  <c r="F59" i="2"/>
  <c r="F60" i="2"/>
  <c r="F61" i="2"/>
  <c r="F62" i="2"/>
  <c r="F63" i="2"/>
  <c r="F64" i="2"/>
  <c r="F66" i="2"/>
  <c r="F67" i="2"/>
  <c r="F68" i="2"/>
  <c r="F69" i="2"/>
  <c r="F70" i="2"/>
  <c r="F71" i="2"/>
  <c r="F73" i="2"/>
  <c r="F74" i="2"/>
  <c r="F75" i="2"/>
  <c r="F76" i="2"/>
  <c r="F77" i="2"/>
  <c r="F54" i="2"/>
  <c r="D113" i="2" l="1"/>
  <c r="G83" i="2"/>
  <c r="G84" i="2" s="1"/>
  <c r="C107" i="2" s="1"/>
  <c r="G77" i="2"/>
  <c r="G76" i="2"/>
  <c r="G75" i="2"/>
  <c r="G74" i="2"/>
  <c r="G73" i="2"/>
  <c r="G71" i="2"/>
  <c r="G70" i="2"/>
  <c r="G69" i="2"/>
  <c r="G68" i="2"/>
  <c r="G67" i="2"/>
  <c r="G66" i="2"/>
  <c r="G64" i="2"/>
  <c r="G63" i="2"/>
  <c r="G62" i="2"/>
  <c r="G61" i="2"/>
  <c r="G60" i="2"/>
  <c r="G59" i="2"/>
  <c r="G58" i="2"/>
  <c r="G57" i="2"/>
  <c r="G55" i="2"/>
  <c r="G54" i="2"/>
  <c r="G49" i="2"/>
  <c r="G48" i="2"/>
  <c r="G47" i="2"/>
  <c r="G46" i="2"/>
  <c r="G45" i="2"/>
  <c r="G44" i="2"/>
  <c r="G43" i="2"/>
  <c r="G42" i="2"/>
  <c r="G38" i="2"/>
  <c r="G32" i="2"/>
  <c r="G31" i="2"/>
  <c r="G30" i="2"/>
  <c r="G29" i="2"/>
  <c r="G28" i="2"/>
  <c r="G27" i="2"/>
  <c r="G26" i="2"/>
  <c r="G25" i="2"/>
  <c r="G24" i="2"/>
  <c r="G23" i="2"/>
  <c r="G22" i="2"/>
  <c r="G21" i="2"/>
  <c r="G33" i="2" s="1"/>
  <c r="G12" i="2"/>
  <c r="G89" i="2" s="1"/>
  <c r="G50" i="2" l="1"/>
  <c r="C105" i="2" s="1"/>
  <c r="C103" i="2"/>
  <c r="F56" i="1"/>
  <c r="F56" i="2" s="1"/>
  <c r="G56" i="2" s="1"/>
  <c r="G57" i="1" l="1"/>
  <c r="G56" i="1"/>
  <c r="F72" i="1"/>
  <c r="F72" i="2" s="1"/>
  <c r="G72" i="2" s="1"/>
  <c r="F65" i="1"/>
  <c r="G58" i="1"/>
  <c r="G55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3" i="1"/>
  <c r="G74" i="1"/>
  <c r="G75" i="1"/>
  <c r="G76" i="1"/>
  <c r="G77" i="1"/>
  <c r="G65" i="1" l="1"/>
  <c r="F65" i="2"/>
  <c r="G65" i="2" s="1"/>
  <c r="G79" i="2" s="1"/>
  <c r="G22" i="1"/>
  <c r="G23" i="1"/>
  <c r="G24" i="1"/>
  <c r="G25" i="1"/>
  <c r="G26" i="1"/>
  <c r="G27" i="1"/>
  <c r="G28" i="1"/>
  <c r="G29" i="1"/>
  <c r="G30" i="1"/>
  <c r="G31" i="1"/>
  <c r="G32" i="1"/>
  <c r="G21" i="1"/>
  <c r="C106" i="2" l="1"/>
  <c r="G86" i="2"/>
  <c r="G87" i="2" s="1"/>
  <c r="K83" i="1"/>
  <c r="K43" i="1"/>
  <c r="K44" i="1"/>
  <c r="K45" i="1"/>
  <c r="K46" i="1"/>
  <c r="K47" i="1"/>
  <c r="K48" i="1"/>
  <c r="K49" i="1"/>
  <c r="K42" i="1"/>
  <c r="K11" i="1"/>
  <c r="C108" i="2" l="1"/>
  <c r="G88" i="2"/>
  <c r="G83" i="1"/>
  <c r="G12" i="1"/>
  <c r="E114" i="2" l="1"/>
  <c r="C114" i="2"/>
  <c r="G90" i="2"/>
  <c r="D114" i="2"/>
  <c r="C109" i="2"/>
  <c r="D108" i="2" s="1"/>
  <c r="G54" i="1"/>
  <c r="G79" i="1" s="1"/>
  <c r="G43" i="1"/>
  <c r="G44" i="1"/>
  <c r="G45" i="1"/>
  <c r="G46" i="1"/>
  <c r="G47" i="1"/>
  <c r="G48" i="1"/>
  <c r="G49" i="1"/>
  <c r="G42" i="1"/>
  <c r="D113" i="1"/>
  <c r="D107" i="2" l="1"/>
  <c r="D105" i="2"/>
  <c r="D103" i="2"/>
  <c r="D106" i="2"/>
  <c r="G50" i="1"/>
  <c r="C105" i="1" s="1"/>
  <c r="G38" i="1"/>
  <c r="G84" i="1"/>
  <c r="C107" i="1" s="1"/>
  <c r="G89" i="1"/>
  <c r="D109" i="2" l="1"/>
  <c r="G33" i="1"/>
  <c r="C103" i="1" s="1"/>
  <c r="C106" i="1"/>
  <c r="G86" i="1" l="1"/>
  <c r="G87" i="1" s="1"/>
  <c r="G88" i="1" l="1"/>
  <c r="D114" i="1" s="1"/>
  <c r="C108" i="1"/>
  <c r="E114" i="1" l="1"/>
  <c r="C114" i="1"/>
  <c r="G90" i="1"/>
  <c r="C109" i="1"/>
  <c r="D106" i="1" l="1"/>
  <c r="D103" i="1"/>
  <c r="D105" i="1"/>
  <c r="D107" i="1"/>
  <c r="D108" i="1"/>
  <c r="D109" i="1" l="1"/>
</calcChain>
</file>

<file path=xl/sharedStrings.xml><?xml version="1.0" encoding="utf-8"?>
<sst xmlns="http://schemas.openxmlformats.org/spreadsheetml/2006/main" count="465" uniqueCount="147">
  <si>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</si>
  <si>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</si>
  <si>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</si>
  <si>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</si>
  <si>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</si>
  <si>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</si>
  <si>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</si>
  <si>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</si>
  <si>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</si>
  <si>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</si>
  <si>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</si>
  <si>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</si>
  <si>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</si>
  <si>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</si>
  <si>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</si>
  <si>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</si>
  <si>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</si>
  <si>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</si>
  <si>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</si>
  <si>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</si>
  <si>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</si>
  <si>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</si>
  <si>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</si>
  <si>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</si>
  <si>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</si>
  <si>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</si>
  <si>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</si>
  <si>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</si>
  <si>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</si>
  <si>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</si>
  <si>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</si>
  <si>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</si>
  <si>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</si>
  <si>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</si>
  <si>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</si>
  <si>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</si>
  <si>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</si>
  <si>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</si>
  <si>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</si>
  <si>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</si>
  <si>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</si>
  <si>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</si>
  <si>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</si>
  <si>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</si>
  <si>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</si>
  <si>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</si>
  <si>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</si>
  <si>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</si>
  <si>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</si>
  <si>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</si>
  <si>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</si>
  <si>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</si>
  <si>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</si>
  <si>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</si>
  <si>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</si>
  <si>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</si>
  <si>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</si>
  <si>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</si>
  <si>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</si>
  <si>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</si>
  <si>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</si>
  <si>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</si>
  <si>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CEBOLLA TEMPRANA</t>
  </si>
  <si>
    <t>PASCUINA</t>
  </si>
  <si>
    <t>MEDIO</t>
  </si>
  <si>
    <t>MERCADO INTERNO</t>
  </si>
  <si>
    <t>NO HAY</t>
  </si>
  <si>
    <t>RENDIMIENTO (unidades/has.)</t>
  </si>
  <si>
    <t>PRECIO ESPERADO ($/unidades)</t>
  </si>
  <si>
    <t>Rendimiento (unidades/hà)</t>
  </si>
  <si>
    <t>Costo unitario ($/ubidades) (*)</t>
  </si>
  <si>
    <t>ESCENARIOS COSTO UNITARIO  ($/unidades)</t>
  </si>
  <si>
    <t>Paleo acequia</t>
  </si>
  <si>
    <t>Ago-Sep</t>
  </si>
  <si>
    <t>Riego pre-transplante/siembra</t>
  </si>
  <si>
    <t>Transplante/siembra</t>
  </si>
  <si>
    <t>Riegos (4)</t>
  </si>
  <si>
    <t>Aplicación fertilizante</t>
  </si>
  <si>
    <t>Limpia manual</t>
  </si>
  <si>
    <t>Aplicación pesticidas</t>
  </si>
  <si>
    <t>Oct-Nov</t>
  </si>
  <si>
    <t>Melgadura</t>
  </si>
  <si>
    <t>Limpia cultivadora</t>
  </si>
  <si>
    <t>Riegos (3)</t>
  </si>
  <si>
    <t xml:space="preserve"> </t>
  </si>
  <si>
    <t>Acarreo interno   insumos</t>
  </si>
  <si>
    <t>Acarreo interno productos</t>
  </si>
  <si>
    <t>Rastraje</t>
  </si>
  <si>
    <t xml:space="preserve">Aplicación Pesticidas </t>
  </si>
  <si>
    <t>Melgadura y Fertilzante</t>
  </si>
  <si>
    <t>Acequiadura</t>
  </si>
  <si>
    <t>Urea</t>
  </si>
  <si>
    <t>Ago-Sep-Oct</t>
  </si>
  <si>
    <t>Sep-Dic</t>
  </si>
  <si>
    <t>Lt</t>
  </si>
  <si>
    <t>Sept</t>
  </si>
  <si>
    <t>Dic</t>
  </si>
  <si>
    <t>May- Nov</t>
  </si>
  <si>
    <t>Kg</t>
  </si>
  <si>
    <t>Tasa</t>
  </si>
  <si>
    <t>Precio Original</t>
  </si>
  <si>
    <t>Ajuste</t>
  </si>
  <si>
    <t>Aproximación</t>
  </si>
  <si>
    <t>IPC  ACUMULADO ENE-DIC 2021 : 7,2%</t>
  </si>
  <si>
    <t>VAR $ US DÓLAR ENE-DIC 2021     19%</t>
  </si>
  <si>
    <t>SEMILLAS</t>
  </si>
  <si>
    <t>FUNGICIDAS</t>
  </si>
  <si>
    <t>INSECTICIDAS</t>
  </si>
  <si>
    <t>Forum</t>
  </si>
  <si>
    <t>Consento</t>
  </si>
  <si>
    <t>Herbadox</t>
  </si>
  <si>
    <t>Prodigio</t>
  </si>
  <si>
    <t>Gladiador</t>
  </si>
  <si>
    <t>Engeo</t>
  </si>
  <si>
    <t>Orthene</t>
  </si>
  <si>
    <t>Fosfato monoamónico</t>
  </si>
  <si>
    <t>Nitrato potasio</t>
  </si>
  <si>
    <t>BIOESTIMULANTES</t>
  </si>
  <si>
    <t>Kelpak</t>
  </si>
  <si>
    <t>ADHERENTES</t>
  </si>
  <si>
    <t>Silwet</t>
  </si>
  <si>
    <t>Jun-Ago</t>
  </si>
  <si>
    <t>Mar</t>
  </si>
  <si>
    <t>Jun-Oct</t>
  </si>
  <si>
    <t>Abr-Oct</t>
  </si>
  <si>
    <t>Jun</t>
  </si>
  <si>
    <t>Jun-Jul</t>
  </si>
  <si>
    <t>Abr- Jun - Jul</t>
  </si>
  <si>
    <t>Jul</t>
  </si>
  <si>
    <t>Jun-Dic</t>
  </si>
  <si>
    <t>Ridomil Gold MZ</t>
  </si>
  <si>
    <t>Manzate</t>
  </si>
  <si>
    <t>Tango</t>
  </si>
  <si>
    <t>Minecto Pro</t>
  </si>
  <si>
    <t>Centurión</t>
  </si>
  <si>
    <t xml:space="preserve">u </t>
  </si>
  <si>
    <t>Ago-Dic</t>
  </si>
  <si>
    <t xml:space="preserve">Agua de pozo comunitario </t>
  </si>
  <si>
    <t>Nov- Ene</t>
  </si>
  <si>
    <t>Nov-Dic-Ene</t>
  </si>
  <si>
    <t xml:space="preserve">Jun </t>
  </si>
  <si>
    <t>Jul-Nov</t>
  </si>
  <si>
    <t xml:space="preserve">May </t>
  </si>
  <si>
    <t>May</t>
  </si>
  <si>
    <t>VALPARAISO</t>
  </si>
  <si>
    <t>SAN FELIPE</t>
  </si>
  <si>
    <t>LLAY-LLAY/ PANQUEHUE/CATEMU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</si>
</sst>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#,##0.000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rgb="FFFF0000"/>
      <name val="Arial Narrow"/>
      <family val="2"/>
    </font>
    <font>
      <sz val="11"/>
      <color rgb="FFFF0000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8" fillId="0" borderId="21"/>
    <xf numFmtId="167" fontId="18" fillId="0" borderId="21" applyFont="0" applyFill="0" applyBorder="0" applyAlignment="0" applyProtection="0"/>
  </cellStyleXfs>
  <cellXfs count="21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1" xfId="0" applyFont="1" applyFill="1" applyBorder="1" applyAlignment="1"/>
    <xf numFmtId="49" fontId="12" fillId="7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6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7" borderId="33" xfId="0" applyNumberFormat="1" applyFont="1" applyFill="1" applyBorder="1" applyAlignment="1">
      <alignment vertical="center"/>
    </xf>
    <xf numFmtId="49" fontId="14" fillId="7" borderId="34" xfId="0" applyNumberFormat="1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 applyAlignment="1"/>
    <xf numFmtId="49" fontId="12" fillId="7" borderId="37" xfId="0" applyNumberFormat="1" applyFont="1" applyFill="1" applyBorder="1" applyAlignment="1">
      <alignment vertical="center"/>
    </xf>
    <xf numFmtId="166" fontId="12" fillId="7" borderId="38" xfId="0" applyNumberFormat="1" applyFont="1" applyFill="1" applyBorder="1" applyAlignment="1">
      <alignment vertical="center"/>
    </xf>
    <xf numFmtId="9" fontId="12" fillId="7" borderId="39" xfId="0" applyNumberFormat="1" applyFont="1" applyFill="1" applyBorder="1" applyAlignment="1">
      <alignment vertical="center"/>
    </xf>
    <xf numFmtId="0" fontId="14" fillId="8" borderId="42" xfId="0" applyFont="1" applyFill="1" applyBorder="1" applyAlignment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12" fillId="6" borderId="21" xfId="0" applyFont="1" applyFill="1" applyBorder="1" applyAlignment="1">
      <alignment vertical="center"/>
    </xf>
    <xf numFmtId="49" fontId="12" fillId="7" borderId="51" xfId="0" applyNumberFormat="1" applyFont="1" applyFill="1" applyBorder="1" applyAlignment="1">
      <alignment vertical="center"/>
    </xf>
    <xf numFmtId="166" fontId="12" fillId="7" borderId="39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12" fillId="7" borderId="52" xfId="0" applyNumberFormat="1" applyFont="1" applyFill="1" applyBorder="1" applyAlignment="1">
      <alignment vertical="center"/>
    </xf>
    <xf numFmtId="3" fontId="12" fillId="7" borderId="53" xfId="0" applyNumberFormat="1" applyFont="1" applyFill="1" applyBorder="1" applyAlignment="1">
      <alignment vertical="center"/>
    </xf>
    <xf numFmtId="165" fontId="1" fillId="5" borderId="32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49" fontId="1" fillId="5" borderId="58" xfId="0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vertical="center"/>
    </xf>
    <xf numFmtId="0" fontId="2" fillId="2" borderId="61" xfId="0" applyFont="1" applyFill="1" applyBorder="1" applyAlignment="1"/>
    <xf numFmtId="0" fontId="2" fillId="2" borderId="62" xfId="0" applyFont="1" applyFill="1" applyBorder="1" applyAlignment="1"/>
    <xf numFmtId="3" fontId="2" fillId="2" borderId="62" xfId="0" applyNumberFormat="1" applyFont="1" applyFill="1" applyBorder="1" applyAlignment="1"/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4" fillId="2" borderId="57" xfId="0" applyNumberFormat="1" applyFont="1" applyFill="1" applyBorder="1" applyAlignment="1">
      <alignment horizontal="left" wrapText="1"/>
    </xf>
    <xf numFmtId="49" fontId="4" fillId="2" borderId="57" xfId="0" applyNumberFormat="1" applyFont="1" applyFill="1" applyBorder="1" applyAlignment="1">
      <alignment horizontal="center" wrapText="1"/>
    </xf>
    <xf numFmtId="0" fontId="4" fillId="2" borderId="5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49" fontId="7" fillId="3" borderId="57" xfId="0" applyNumberFormat="1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3" fontId="7" fillId="3" borderId="57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8" fillId="3" borderId="20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17" fontId="19" fillId="0" borderId="63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57" xfId="0" applyNumberFormat="1" applyFont="1" applyBorder="1" applyAlignment="1"/>
    <xf numFmtId="0" fontId="21" fillId="0" borderId="57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5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" fontId="0" fillId="0" borderId="57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0" fontId="20" fillId="0" borderId="57" xfId="0" applyNumberFormat="1" applyFont="1" applyBorder="1" applyAlignment="1">
      <alignment horizontal="center"/>
    </xf>
    <xf numFmtId="0" fontId="0" fillId="0" borderId="57" xfId="0" applyFont="1" applyFill="1" applyBorder="1" applyAlignment="1">
      <alignment horizontal="center"/>
    </xf>
    <xf numFmtId="1" fontId="23" fillId="0" borderId="57" xfId="0" applyNumberFormat="1" applyFont="1" applyBorder="1" applyAlignment="1">
      <alignment horizontal="center"/>
    </xf>
    <xf numFmtId="3" fontId="23" fillId="0" borderId="57" xfId="0" applyNumberFormat="1" applyFont="1" applyBorder="1" applyAlignment="1">
      <alignment horizontal="center"/>
    </xf>
    <xf numFmtId="49" fontId="4" fillId="9" borderId="6" xfId="0" applyNumberFormat="1" applyFont="1" applyFill="1" applyBorder="1" applyAlignment="1">
      <alignment wrapText="1"/>
    </xf>
    <xf numFmtId="49" fontId="4" fillId="9" borderId="6" xfId="0" applyNumberFormat="1" applyFont="1" applyFill="1" applyBorder="1" applyAlignment="1">
      <alignment horizontal="center" wrapText="1"/>
    </xf>
    <xf numFmtId="0" fontId="4" fillId="9" borderId="6" xfId="0" applyNumberFormat="1" applyFont="1" applyFill="1" applyBorder="1" applyAlignment="1">
      <alignment horizontal="center" wrapText="1"/>
    </xf>
    <xf numFmtId="3" fontId="4" fillId="9" borderId="6" xfId="0" applyNumberFormat="1" applyFont="1" applyFill="1" applyBorder="1" applyAlignment="1">
      <alignment horizontal="center" wrapText="1"/>
    </xf>
    <xf numFmtId="49" fontId="22" fillId="2" borderId="64" xfId="0" applyNumberFormat="1" applyFont="1" applyFill="1" applyBorder="1" applyAlignment="1">
      <alignment horizontal="left"/>
    </xf>
    <xf numFmtId="49" fontId="22" fillId="2" borderId="64" xfId="0" applyNumberFormat="1" applyFont="1" applyFill="1" applyBorder="1" applyAlignment="1">
      <alignment horizontal="center"/>
    </xf>
    <xf numFmtId="0" fontId="22" fillId="2" borderId="64" xfId="0" applyNumberFormat="1" applyFont="1" applyFill="1" applyBorder="1" applyAlignment="1">
      <alignment horizontal="center"/>
    </xf>
    <xf numFmtId="3" fontId="22" fillId="2" borderId="64" xfId="0" applyNumberFormat="1" applyFont="1" applyFill="1" applyBorder="1" applyAlignment="1">
      <alignment horizontal="center"/>
    </xf>
    <xf numFmtId="3" fontId="22" fillId="2" borderId="21" xfId="0" applyNumberFormat="1" applyFont="1" applyFill="1" applyBorder="1" applyAlignment="1">
      <alignment horizontal="center"/>
    </xf>
    <xf numFmtId="0" fontId="0" fillId="0" borderId="21" xfId="0" applyNumberFormat="1" applyFont="1" applyBorder="1" applyAlignment="1">
      <alignment horizontal="center"/>
    </xf>
    <xf numFmtId="3" fontId="23" fillId="0" borderId="21" xfId="0" applyNumberFormat="1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49" fontId="4" fillId="9" borderId="57" xfId="0" applyNumberFormat="1" applyFont="1" applyFill="1" applyBorder="1" applyAlignment="1">
      <alignment horizontal="left" wrapText="1"/>
    </xf>
    <xf numFmtId="49" fontId="4" fillId="9" borderId="57" xfId="0" applyNumberFormat="1" applyFont="1" applyFill="1" applyBorder="1" applyAlignment="1">
      <alignment horizontal="center" wrapText="1"/>
    </xf>
    <xf numFmtId="0" fontId="4" fillId="9" borderId="57" xfId="0" applyNumberFormat="1" applyFont="1" applyFill="1" applyBorder="1" applyAlignment="1">
      <alignment horizontal="center" wrapText="1"/>
    </xf>
    <xf numFmtId="3" fontId="4" fillId="9" borderId="57" xfId="0" applyNumberFormat="1" applyFont="1" applyFill="1" applyBorder="1" applyAlignment="1">
      <alignment horizontal="center" wrapText="1"/>
    </xf>
    <xf numFmtId="49" fontId="24" fillId="2" borderId="6" xfId="0" applyNumberFormat="1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 wrapText="1"/>
    </xf>
    <xf numFmtId="3" fontId="25" fillId="2" borderId="6" xfId="0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49" fontId="24" fillId="2" borderId="6" xfId="0" applyNumberFormat="1" applyFont="1" applyFill="1" applyBorder="1" applyAlignment="1">
      <alignment horizontal="left"/>
    </xf>
    <xf numFmtId="49" fontId="25" fillId="2" borderId="6" xfId="0" applyNumberFormat="1" applyFont="1" applyFill="1" applyBorder="1" applyAlignment="1">
      <alignment horizontal="center"/>
    </xf>
    <xf numFmtId="0" fontId="25" fillId="2" borderId="6" xfId="0" applyNumberFormat="1" applyFont="1" applyFill="1" applyBorder="1" applyAlignment="1">
      <alignment horizontal="center"/>
    </xf>
    <xf numFmtId="49" fontId="25" fillId="2" borderId="6" xfId="0" applyNumberFormat="1" applyFont="1" applyFill="1" applyBorder="1" applyAlignment="1">
      <alignment horizontal="left"/>
    </xf>
    <xf numFmtId="49" fontId="25" fillId="2" borderId="19" xfId="0" applyNumberFormat="1" applyFont="1" applyFill="1" applyBorder="1" applyAlignment="1">
      <alignment horizontal="left"/>
    </xf>
    <xf numFmtId="49" fontId="25" fillId="2" borderId="19" xfId="0" applyNumberFormat="1" applyFont="1" applyFill="1" applyBorder="1" applyAlignment="1">
      <alignment horizontal="center"/>
    </xf>
    <xf numFmtId="0" fontId="25" fillId="2" borderId="19" xfId="0" applyNumberFormat="1" applyFont="1" applyFill="1" applyBorder="1" applyAlignment="1">
      <alignment horizontal="center"/>
    </xf>
    <xf numFmtId="3" fontId="25" fillId="2" borderId="19" xfId="0" applyNumberFormat="1" applyFont="1" applyFill="1" applyBorder="1" applyAlignment="1">
      <alignment horizontal="center"/>
    </xf>
    <xf numFmtId="49" fontId="24" fillId="2" borderId="19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wrapText="1"/>
    </xf>
    <xf numFmtId="0" fontId="20" fillId="0" borderId="57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168" fontId="4" fillId="2" borderId="57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49" fontId="4" fillId="0" borderId="57" xfId="0" applyNumberFormat="1" applyFont="1" applyFill="1" applyBorder="1" applyAlignment="1">
      <alignment horizontal="left" wrapText="1"/>
    </xf>
    <xf numFmtId="49" fontId="4" fillId="0" borderId="57" xfId="0" applyNumberFormat="1" applyFont="1" applyFill="1" applyBorder="1" applyAlignment="1">
      <alignment horizontal="center" wrapText="1"/>
    </xf>
    <xf numFmtId="0" fontId="4" fillId="0" borderId="57" xfId="0" applyNumberFormat="1" applyFont="1" applyFill="1" applyBorder="1" applyAlignment="1">
      <alignment horizontal="center" wrapText="1"/>
    </xf>
    <xf numFmtId="3" fontId="4" fillId="0" borderId="57" xfId="0" applyNumberFormat="1" applyFont="1" applyFill="1" applyBorder="1" applyAlignment="1">
      <alignment horizontal="center" wrapText="1"/>
    </xf>
    <xf numFmtId="0" fontId="20" fillId="0" borderId="57" xfId="0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40" xfId="0" applyNumberFormat="1" applyFont="1" applyFill="1" applyBorder="1" applyAlignment="1">
      <alignment vertical="center"/>
    </xf>
    <xf numFmtId="0" fontId="12" fillId="8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7</xdr:col>
      <xdr:colOff>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62388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6</xdr:col>
      <xdr:colOff>670560</xdr:colOff>
      <xdr:row>7</xdr:row>
      <xdr:rowOff>75899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80975"/>
          <a:ext cx="641223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15"/>
  <sheetViews>
    <sheetView showGridLines="0" topLeftCell="A70" zoomScale="120" zoomScaleNormal="120" workbookViewId="0">
      <selection activeCell="G93" sqref="G9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140625" style="1" customWidth="1"/>
    <col min="3" max="3" width="19.42578125" style="1" customWidth="1"/>
    <col min="4" max="4" width="8.5703125" style="1" customWidth="1"/>
    <col min="5" max="5" width="11.7109375" style="1" customWidth="1"/>
    <col min="6" max="6" width="14.85546875" style="1" customWidth="1"/>
    <col min="7" max="7" width="15.140625" style="1" customWidth="1"/>
    <col min="8" max="9" width="10.85546875" style="1" customWidth="1"/>
    <col min="10" max="10" width="15.85546875" style="143" customWidth="1"/>
    <col min="11" max="11" width="13.5703125" style="143" customWidth="1"/>
    <col min="12" max="12" width="14.85546875" style="1" customWidth="1"/>
    <col min="13" max="13" width="23.28515625" style="1" customWidth="1"/>
    <col min="14" max="254" width="10.85546875" style="1" customWidth="1"/>
  </cols>
  <sheetData>
    <row r="1" spans="1:13" ht="15" customHeight="1" x14ac:dyDescent="0.25">
      <c r="A1" s="2"/>
      <c r="B1" s="2"/>
      <c r="C1" s="2"/>
      <c r="D1" s="2"/>
      <c r="E1" s="2"/>
      <c r="F1" s="2"/>
      <c r="G1" s="2"/>
      <c r="K1" s="146" t="s">
        <v>84</v>
      </c>
    </row>
    <row r="2" spans="1:13" ht="15" customHeight="1" x14ac:dyDescent="0.25">
      <c r="A2" s="2"/>
      <c r="B2" s="2"/>
      <c r="C2" s="2"/>
      <c r="D2" s="2"/>
      <c r="E2" s="2"/>
      <c r="F2" s="2"/>
      <c r="G2" s="2"/>
      <c r="I2" s="150"/>
      <c r="J2" s="149" t="s">
        <v>103</v>
      </c>
      <c r="K2" s="144"/>
      <c r="L2" s="195" t="s">
        <v>104</v>
      </c>
      <c r="M2" s="195"/>
    </row>
    <row r="3" spans="1:13" ht="15" customHeight="1" x14ac:dyDescent="0.25">
      <c r="A3" s="2"/>
      <c r="B3" s="2"/>
      <c r="C3" s="2"/>
      <c r="D3" s="2"/>
      <c r="E3" s="2"/>
      <c r="F3" s="2"/>
      <c r="G3" s="2"/>
    </row>
    <row r="4" spans="1:13" ht="15" customHeight="1" x14ac:dyDescent="0.25">
      <c r="A4" s="2"/>
      <c r="B4" s="2"/>
      <c r="C4" s="2"/>
      <c r="D4" s="2"/>
      <c r="E4" s="2"/>
      <c r="F4" s="2"/>
      <c r="G4" s="2"/>
      <c r="I4" s="142" t="s">
        <v>99</v>
      </c>
      <c r="J4" s="142" t="s">
        <v>100</v>
      </c>
      <c r="K4" s="142" t="s">
        <v>101</v>
      </c>
      <c r="L4" s="142" t="s">
        <v>102</v>
      </c>
    </row>
    <row r="5" spans="1:13" ht="15" customHeight="1" x14ac:dyDescent="0.25">
      <c r="A5" s="2"/>
      <c r="B5" s="2"/>
      <c r="C5" s="2"/>
      <c r="D5" s="2"/>
      <c r="E5" s="2"/>
      <c r="F5" s="2"/>
      <c r="G5" s="2"/>
    </row>
    <row r="6" spans="1:13" ht="15" customHeight="1" x14ac:dyDescent="0.25">
      <c r="A6" s="2"/>
      <c r="B6" s="2"/>
      <c r="C6" s="2"/>
      <c r="D6" s="2"/>
      <c r="E6" s="2"/>
      <c r="F6" s="2"/>
      <c r="G6" s="2"/>
    </row>
    <row r="7" spans="1:13" ht="15" customHeight="1" x14ac:dyDescent="0.25">
      <c r="A7" s="2"/>
      <c r="B7" s="2"/>
      <c r="C7" s="2"/>
      <c r="D7" s="2"/>
      <c r="E7" s="2"/>
      <c r="F7" s="2"/>
      <c r="G7" s="2"/>
    </row>
    <row r="8" spans="1:13" ht="15" customHeight="1" x14ac:dyDescent="0.25">
      <c r="A8" s="2"/>
      <c r="B8" s="3"/>
      <c r="C8" s="4"/>
      <c r="D8" s="2"/>
      <c r="E8" s="4"/>
      <c r="F8" s="4"/>
      <c r="G8" s="4"/>
    </row>
    <row r="9" spans="1:13" ht="12" customHeight="1" x14ac:dyDescent="0.25">
      <c r="A9" s="5"/>
      <c r="B9" s="6" t="s">
        <v>0</v>
      </c>
      <c r="C9" s="7" t="s">
        <v>62</v>
      </c>
      <c r="D9" s="8"/>
      <c r="E9" s="196" t="s">
        <v>67</v>
      </c>
      <c r="F9" s="197"/>
      <c r="G9" s="138">
        <v>200000</v>
      </c>
    </row>
    <row r="10" spans="1:13" ht="38.25" customHeight="1" x14ac:dyDescent="0.25">
      <c r="A10" s="5"/>
      <c r="B10" s="9" t="s">
        <v>1</v>
      </c>
      <c r="C10" s="133" t="s">
        <v>63</v>
      </c>
      <c r="D10" s="10"/>
      <c r="E10" s="209" t="s">
        <v>2</v>
      </c>
      <c r="F10" s="210"/>
      <c r="G10" s="133" t="s">
        <v>138</v>
      </c>
    </row>
    <row r="11" spans="1:13" ht="12.75" customHeight="1" x14ac:dyDescent="0.25">
      <c r="A11" s="5"/>
      <c r="B11" s="9" t="s">
        <v>3</v>
      </c>
      <c r="C11" s="12" t="s">
        <v>64</v>
      </c>
      <c r="D11" s="10"/>
      <c r="E11" s="198" t="s">
        <v>68</v>
      </c>
      <c r="F11" s="199"/>
      <c r="G11" s="16">
        <v>62</v>
      </c>
      <c r="I11" s="141">
        <v>1.0720000000000001</v>
      </c>
      <c r="J11" s="147">
        <v>70</v>
      </c>
      <c r="K11" s="147">
        <f>I11*J11</f>
        <v>75.040000000000006</v>
      </c>
      <c r="L11" s="141">
        <v>75</v>
      </c>
    </row>
    <row r="12" spans="1:13" ht="11.25" customHeight="1" x14ac:dyDescent="0.25">
      <c r="A12" s="5"/>
      <c r="B12" s="9" t="s">
        <v>4</v>
      </c>
      <c r="C12" s="13" t="s">
        <v>144</v>
      </c>
      <c r="D12" s="10"/>
      <c r="E12" s="14" t="s">
        <v>5</v>
      </c>
      <c r="F12" s="15"/>
      <c r="G12" s="16">
        <f>G9*G11</f>
        <v>12400000</v>
      </c>
    </row>
    <row r="13" spans="1:13" ht="11.25" customHeight="1" x14ac:dyDescent="0.25">
      <c r="A13" s="5"/>
      <c r="B13" s="9" t="s">
        <v>6</v>
      </c>
      <c r="C13" s="12" t="s">
        <v>145</v>
      </c>
      <c r="D13" s="10"/>
      <c r="E13" s="198" t="s">
        <v>7</v>
      </c>
      <c r="F13" s="199"/>
      <c r="G13" s="12" t="s">
        <v>65</v>
      </c>
    </row>
    <row r="14" spans="1:13" ht="13.5" customHeight="1" x14ac:dyDescent="0.25">
      <c r="A14" s="5"/>
      <c r="B14" s="9" t="s">
        <v>8</v>
      </c>
      <c r="C14" s="140" t="s">
        <v>146</v>
      </c>
      <c r="D14" s="10"/>
      <c r="E14" s="198" t="s">
        <v>9</v>
      </c>
      <c r="F14" s="199"/>
      <c r="G14" s="12" t="s">
        <v>139</v>
      </c>
    </row>
    <row r="15" spans="1:13" ht="15" customHeight="1" x14ac:dyDescent="0.25">
      <c r="A15" s="5"/>
      <c r="B15" s="9" t="s">
        <v>10</v>
      </c>
      <c r="C15" s="139">
        <v>44571</v>
      </c>
      <c r="D15" s="10"/>
      <c r="E15" s="200" t="s">
        <v>11</v>
      </c>
      <c r="F15" s="201"/>
      <c r="G15" s="13" t="s">
        <v>66</v>
      </c>
      <c r="K15" s="148" t="s">
        <v>84</v>
      </c>
    </row>
    <row r="16" spans="1:13" ht="12" customHeight="1" x14ac:dyDescent="0.25">
      <c r="A16" s="2"/>
      <c r="B16" s="17"/>
      <c r="C16" s="18"/>
      <c r="D16" s="19"/>
      <c r="E16" s="20"/>
      <c r="F16" s="20"/>
      <c r="G16" s="21"/>
      <c r="K16" s="146" t="s">
        <v>84</v>
      </c>
    </row>
    <row r="17" spans="1:12" ht="12" customHeight="1" x14ac:dyDescent="0.25">
      <c r="A17" s="22"/>
      <c r="B17" s="202" t="s">
        <v>12</v>
      </c>
      <c r="C17" s="203"/>
      <c r="D17" s="203"/>
      <c r="E17" s="203"/>
      <c r="F17" s="203"/>
      <c r="G17" s="203"/>
    </row>
    <row r="18" spans="1:12" ht="12" customHeight="1" x14ac:dyDescent="0.25">
      <c r="A18" s="2"/>
      <c r="B18" s="23"/>
      <c r="C18" s="24"/>
      <c r="D18" s="24"/>
      <c r="E18" s="24"/>
      <c r="F18" s="25"/>
      <c r="G18" s="25"/>
    </row>
    <row r="19" spans="1:12" ht="12" customHeight="1" x14ac:dyDescent="0.25">
      <c r="A19" s="5"/>
      <c r="B19" s="26" t="s">
        <v>13</v>
      </c>
      <c r="C19" s="27"/>
      <c r="D19" s="28"/>
      <c r="E19" s="28"/>
      <c r="F19" s="28"/>
      <c r="G19" s="28"/>
    </row>
    <row r="20" spans="1:12" ht="32.25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12" ht="12.75" customHeight="1" x14ac:dyDescent="0.25">
      <c r="A21" s="22"/>
      <c r="B21" s="11" t="s">
        <v>72</v>
      </c>
      <c r="C21" s="30" t="s">
        <v>20</v>
      </c>
      <c r="D21" s="110">
        <v>1</v>
      </c>
      <c r="E21" s="30" t="s">
        <v>126</v>
      </c>
      <c r="F21" s="111">
        <v>26000</v>
      </c>
      <c r="G21" s="111">
        <f>D21*F21</f>
        <v>26000</v>
      </c>
      <c r="I21" s="144">
        <v>0</v>
      </c>
      <c r="J21" s="145">
        <v>25000</v>
      </c>
      <c r="K21" s="145">
        <v>26000</v>
      </c>
      <c r="L21" s="145">
        <v>26000</v>
      </c>
    </row>
    <row r="22" spans="1:12" ht="12.75" customHeight="1" x14ac:dyDescent="0.25">
      <c r="A22" s="22"/>
      <c r="B22" s="106" t="s">
        <v>74</v>
      </c>
      <c r="C22" s="30" t="s">
        <v>20</v>
      </c>
      <c r="D22" s="110">
        <v>3</v>
      </c>
      <c r="E22" s="30" t="s">
        <v>73</v>
      </c>
      <c r="F22" s="111">
        <v>26000</v>
      </c>
      <c r="G22" s="111">
        <f t="shared" ref="G22:G32" si="0">D22*F22</f>
        <v>78000</v>
      </c>
      <c r="I22" s="144">
        <v>0</v>
      </c>
      <c r="J22" s="145">
        <v>25000</v>
      </c>
      <c r="K22" s="145">
        <v>26000</v>
      </c>
      <c r="L22" s="145">
        <v>26000</v>
      </c>
    </row>
    <row r="23" spans="1:12" ht="12.75" customHeight="1" x14ac:dyDescent="0.25">
      <c r="A23" s="22"/>
      <c r="B23" s="153" t="s">
        <v>75</v>
      </c>
      <c r="C23" s="154" t="s">
        <v>20</v>
      </c>
      <c r="D23" s="155">
        <v>36</v>
      </c>
      <c r="E23" s="154" t="s">
        <v>140</v>
      </c>
      <c r="F23" s="156">
        <v>26000</v>
      </c>
      <c r="G23" s="156">
        <f t="shared" si="0"/>
        <v>936000</v>
      </c>
      <c r="I23" s="144">
        <v>0</v>
      </c>
      <c r="J23" s="145">
        <v>25000</v>
      </c>
      <c r="K23" s="145">
        <v>26000</v>
      </c>
      <c r="L23" s="145">
        <v>26000</v>
      </c>
    </row>
    <row r="24" spans="1:12" ht="12.75" customHeight="1" x14ac:dyDescent="0.25">
      <c r="A24" s="22"/>
      <c r="B24" s="106" t="s">
        <v>76</v>
      </c>
      <c r="C24" s="30" t="s">
        <v>20</v>
      </c>
      <c r="D24" s="110">
        <v>3</v>
      </c>
      <c r="E24" s="30" t="s">
        <v>73</v>
      </c>
      <c r="F24" s="111">
        <v>26000</v>
      </c>
      <c r="G24" s="111">
        <f t="shared" si="0"/>
        <v>78000</v>
      </c>
      <c r="I24" s="144">
        <v>0</v>
      </c>
      <c r="J24" s="145">
        <v>25000</v>
      </c>
      <c r="K24" s="145">
        <v>26000</v>
      </c>
      <c r="L24" s="145">
        <v>26000</v>
      </c>
    </row>
    <row r="25" spans="1:12" ht="12.75" customHeight="1" x14ac:dyDescent="0.25">
      <c r="A25" s="22"/>
      <c r="B25" s="106" t="s">
        <v>77</v>
      </c>
      <c r="C25" s="30" t="s">
        <v>20</v>
      </c>
      <c r="D25" s="110">
        <v>1</v>
      </c>
      <c r="E25" s="30" t="s">
        <v>73</v>
      </c>
      <c r="F25" s="111">
        <v>26000</v>
      </c>
      <c r="G25" s="111">
        <f t="shared" si="0"/>
        <v>26000</v>
      </c>
      <c r="I25" s="144">
        <v>0</v>
      </c>
      <c r="J25" s="145">
        <v>25000</v>
      </c>
      <c r="K25" s="145">
        <v>26000</v>
      </c>
      <c r="L25" s="145">
        <v>26000</v>
      </c>
    </row>
    <row r="26" spans="1:12" ht="12.75" customHeight="1" x14ac:dyDescent="0.25">
      <c r="A26" s="22"/>
      <c r="B26" s="153" t="s">
        <v>78</v>
      </c>
      <c r="C26" s="154" t="s">
        <v>20</v>
      </c>
      <c r="D26" s="155">
        <v>18</v>
      </c>
      <c r="E26" s="154" t="s">
        <v>73</v>
      </c>
      <c r="F26" s="156">
        <v>26000</v>
      </c>
      <c r="G26" s="156">
        <f t="shared" si="0"/>
        <v>468000</v>
      </c>
      <c r="I26" s="144">
        <v>0</v>
      </c>
      <c r="J26" s="145">
        <v>25000</v>
      </c>
      <c r="K26" s="145">
        <v>26000</v>
      </c>
      <c r="L26" s="145">
        <v>26000</v>
      </c>
    </row>
    <row r="27" spans="1:12" ht="12.75" customHeight="1" x14ac:dyDescent="0.25">
      <c r="A27" s="22"/>
      <c r="B27" s="106" t="s">
        <v>77</v>
      </c>
      <c r="C27" s="30" t="s">
        <v>20</v>
      </c>
      <c r="D27" s="110">
        <v>1</v>
      </c>
      <c r="E27" s="30" t="s">
        <v>73</v>
      </c>
      <c r="F27" s="111">
        <v>26000</v>
      </c>
      <c r="G27" s="111">
        <f t="shared" si="0"/>
        <v>26000</v>
      </c>
      <c r="I27" s="144">
        <v>0</v>
      </c>
      <c r="J27" s="145">
        <v>25000</v>
      </c>
      <c r="K27" s="145">
        <v>26000</v>
      </c>
      <c r="L27" s="145">
        <v>26000</v>
      </c>
    </row>
    <row r="28" spans="1:12" ht="12.75" customHeight="1" x14ac:dyDescent="0.25">
      <c r="A28" s="22"/>
      <c r="B28" s="106" t="s">
        <v>79</v>
      </c>
      <c r="C28" s="30" t="s">
        <v>20</v>
      </c>
      <c r="D28" s="110">
        <v>4</v>
      </c>
      <c r="E28" s="30" t="s">
        <v>141</v>
      </c>
      <c r="F28" s="111">
        <v>26000</v>
      </c>
      <c r="G28" s="111">
        <f t="shared" si="0"/>
        <v>104000</v>
      </c>
      <c r="I28" s="144">
        <v>0</v>
      </c>
      <c r="J28" s="145">
        <v>25000</v>
      </c>
      <c r="K28" s="145">
        <v>26000</v>
      </c>
      <c r="L28" s="145">
        <v>26000</v>
      </c>
    </row>
    <row r="29" spans="1:12" ht="12.75" customHeight="1" x14ac:dyDescent="0.25">
      <c r="A29" s="22"/>
      <c r="B29" s="106" t="s">
        <v>76</v>
      </c>
      <c r="C29" s="30" t="s">
        <v>20</v>
      </c>
      <c r="D29" s="110">
        <v>3</v>
      </c>
      <c r="E29" s="30" t="s">
        <v>80</v>
      </c>
      <c r="F29" s="111">
        <v>26000</v>
      </c>
      <c r="G29" s="111">
        <f t="shared" si="0"/>
        <v>78000</v>
      </c>
      <c r="I29" s="144">
        <v>0</v>
      </c>
      <c r="J29" s="145">
        <v>25000</v>
      </c>
      <c r="K29" s="145">
        <v>26000</v>
      </c>
      <c r="L29" s="145">
        <v>26000</v>
      </c>
    </row>
    <row r="30" spans="1:12" ht="12.75" customHeight="1" x14ac:dyDescent="0.25">
      <c r="A30" s="22"/>
      <c r="B30" s="106" t="s">
        <v>81</v>
      </c>
      <c r="C30" s="30" t="s">
        <v>20</v>
      </c>
      <c r="D30" s="110">
        <v>0.2</v>
      </c>
      <c r="E30" s="30" t="s">
        <v>95</v>
      </c>
      <c r="F30" s="111">
        <v>26000</v>
      </c>
      <c r="G30" s="111">
        <f t="shared" si="0"/>
        <v>5200</v>
      </c>
      <c r="I30" s="144">
        <v>0</v>
      </c>
      <c r="J30" s="145">
        <v>25000</v>
      </c>
      <c r="K30" s="145">
        <v>26000</v>
      </c>
      <c r="L30" s="145">
        <v>26000</v>
      </c>
    </row>
    <row r="31" spans="1:12" ht="12.75" customHeight="1" x14ac:dyDescent="0.25">
      <c r="A31" s="22"/>
      <c r="B31" s="106" t="s">
        <v>82</v>
      </c>
      <c r="C31" s="30" t="s">
        <v>20</v>
      </c>
      <c r="D31" s="110">
        <v>2</v>
      </c>
      <c r="E31" s="30" t="s">
        <v>95</v>
      </c>
      <c r="F31" s="111">
        <v>26000</v>
      </c>
      <c r="G31" s="111">
        <f t="shared" si="0"/>
        <v>52000</v>
      </c>
      <c r="I31" s="144">
        <v>0</v>
      </c>
      <c r="J31" s="145">
        <v>25000</v>
      </c>
      <c r="K31" s="145">
        <v>26000</v>
      </c>
      <c r="L31" s="145">
        <v>26000</v>
      </c>
    </row>
    <row r="32" spans="1:12" ht="12.75" customHeight="1" x14ac:dyDescent="0.25">
      <c r="A32" s="22"/>
      <c r="B32" s="106" t="s">
        <v>83</v>
      </c>
      <c r="C32" s="30" t="s">
        <v>20</v>
      </c>
      <c r="D32" s="110">
        <v>3</v>
      </c>
      <c r="E32" s="30" t="s">
        <v>96</v>
      </c>
      <c r="F32" s="111">
        <v>26000</v>
      </c>
      <c r="G32" s="111">
        <f t="shared" si="0"/>
        <v>78000</v>
      </c>
      <c r="I32" s="144">
        <v>0</v>
      </c>
      <c r="J32" s="145">
        <v>25000</v>
      </c>
      <c r="K32" s="145">
        <v>26000</v>
      </c>
      <c r="L32" s="145">
        <v>26000</v>
      </c>
    </row>
    <row r="33" spans="1:12" ht="12.75" customHeight="1" x14ac:dyDescent="0.25">
      <c r="A33" s="22"/>
      <c r="B33" s="31" t="s">
        <v>21</v>
      </c>
      <c r="C33" s="32"/>
      <c r="D33" s="32"/>
      <c r="E33" s="32"/>
      <c r="F33" s="32"/>
      <c r="G33" s="112">
        <f>SUM(G21:G32)</f>
        <v>1955200</v>
      </c>
    </row>
    <row r="34" spans="1:12" ht="12" customHeight="1" x14ac:dyDescent="0.25">
      <c r="A34" s="2"/>
      <c r="B34" s="23"/>
      <c r="C34" s="25"/>
      <c r="D34" s="25"/>
      <c r="E34" s="25"/>
      <c r="F34" s="33"/>
      <c r="G34" s="33"/>
    </row>
    <row r="35" spans="1:12" ht="12" customHeight="1" x14ac:dyDescent="0.25">
      <c r="A35" s="5"/>
      <c r="B35" s="34" t="s">
        <v>22</v>
      </c>
      <c r="C35" s="35"/>
      <c r="D35" s="36"/>
      <c r="E35" s="36"/>
      <c r="F35" s="37"/>
      <c r="G35" s="37"/>
    </row>
    <row r="36" spans="1:12" ht="24" customHeight="1" x14ac:dyDescent="0.25">
      <c r="A36" s="5"/>
      <c r="B36" s="38" t="s">
        <v>14</v>
      </c>
      <c r="C36" s="39" t="s">
        <v>15</v>
      </c>
      <c r="D36" s="39" t="s">
        <v>16</v>
      </c>
      <c r="E36" s="38" t="s">
        <v>17</v>
      </c>
      <c r="F36" s="39" t="s">
        <v>18</v>
      </c>
      <c r="G36" s="38" t="s">
        <v>19</v>
      </c>
    </row>
    <row r="37" spans="1:12" ht="12" customHeight="1" x14ac:dyDescent="0.25">
      <c r="A37" s="5"/>
      <c r="B37" s="40" t="s">
        <v>84</v>
      </c>
      <c r="C37" s="41" t="s">
        <v>84</v>
      </c>
      <c r="D37" s="41" t="s">
        <v>84</v>
      </c>
      <c r="E37" s="41" t="s">
        <v>84</v>
      </c>
      <c r="F37" s="105" t="s">
        <v>84</v>
      </c>
      <c r="G37" s="113">
        <v>0</v>
      </c>
    </row>
    <row r="38" spans="1:12" ht="12" customHeight="1" x14ac:dyDescent="0.25">
      <c r="A38" s="5"/>
      <c r="B38" s="42" t="s">
        <v>23</v>
      </c>
      <c r="C38" s="43"/>
      <c r="D38" s="43"/>
      <c r="E38" s="43"/>
      <c r="F38" s="44"/>
      <c r="G38" s="114">
        <f>SUM(G37)</f>
        <v>0</v>
      </c>
    </row>
    <row r="39" spans="1:12" ht="12" customHeight="1" x14ac:dyDescent="0.25">
      <c r="A39" s="2"/>
      <c r="B39" s="45"/>
      <c r="C39" s="46"/>
      <c r="D39" s="46"/>
      <c r="E39" s="46"/>
      <c r="F39" s="47"/>
      <c r="G39" s="47"/>
    </row>
    <row r="40" spans="1:12" ht="12" customHeight="1" x14ac:dyDescent="0.25">
      <c r="A40" s="5"/>
      <c r="B40" s="115" t="s">
        <v>24</v>
      </c>
      <c r="C40" s="116"/>
      <c r="D40" s="117"/>
      <c r="E40" s="117"/>
      <c r="F40" s="118"/>
      <c r="G40" s="118"/>
    </row>
    <row r="41" spans="1:12" ht="24" customHeight="1" x14ac:dyDescent="0.25">
      <c r="A41" s="68"/>
      <c r="B41" s="122" t="s">
        <v>14</v>
      </c>
      <c r="C41" s="122" t="s">
        <v>15</v>
      </c>
      <c r="D41" s="122" t="s">
        <v>16</v>
      </c>
      <c r="E41" s="122" t="s">
        <v>17</v>
      </c>
      <c r="F41" s="123" t="s">
        <v>18</v>
      </c>
      <c r="G41" s="122" t="s">
        <v>19</v>
      </c>
    </row>
    <row r="42" spans="1:12" ht="12.75" customHeight="1" x14ac:dyDescent="0.25">
      <c r="A42" s="68"/>
      <c r="B42" s="124" t="s">
        <v>26</v>
      </c>
      <c r="C42" s="125" t="s">
        <v>25</v>
      </c>
      <c r="D42" s="126">
        <v>0.4</v>
      </c>
      <c r="E42" s="125" t="s">
        <v>142</v>
      </c>
      <c r="F42" s="127">
        <v>343040</v>
      </c>
      <c r="G42" s="127">
        <f>D42*F42</f>
        <v>137216</v>
      </c>
      <c r="I42" s="144">
        <v>1.0720000000000001</v>
      </c>
      <c r="J42" s="145">
        <v>320000</v>
      </c>
      <c r="K42" s="145">
        <f>I42*J42</f>
        <v>343040</v>
      </c>
      <c r="L42" s="145">
        <v>343040</v>
      </c>
    </row>
    <row r="43" spans="1:12" ht="12.75" customHeight="1" x14ac:dyDescent="0.25">
      <c r="A43" s="68"/>
      <c r="B43" s="124" t="s">
        <v>85</v>
      </c>
      <c r="C43" s="125" t="s">
        <v>25</v>
      </c>
      <c r="D43" s="126">
        <v>1</v>
      </c>
      <c r="E43" s="125" t="s">
        <v>121</v>
      </c>
      <c r="F43" s="127">
        <v>85760</v>
      </c>
      <c r="G43" s="127">
        <f t="shared" ref="G43:G49" si="1">D43*F43</f>
        <v>85760</v>
      </c>
      <c r="I43" s="144">
        <v>1.0720000000000001</v>
      </c>
      <c r="J43" s="145">
        <v>80000</v>
      </c>
      <c r="K43" s="145">
        <f t="shared" ref="K43:K49" si="2">I43*J43</f>
        <v>85760</v>
      </c>
      <c r="L43" s="145">
        <v>85760</v>
      </c>
    </row>
    <row r="44" spans="1:12" ht="12.75" customHeight="1" x14ac:dyDescent="0.25">
      <c r="A44" s="68"/>
      <c r="B44" s="124" t="s">
        <v>86</v>
      </c>
      <c r="C44" s="125" t="s">
        <v>25</v>
      </c>
      <c r="D44" s="126">
        <v>1</v>
      </c>
      <c r="E44" s="125" t="s">
        <v>121</v>
      </c>
      <c r="F44" s="127">
        <v>85760</v>
      </c>
      <c r="G44" s="127">
        <f t="shared" si="1"/>
        <v>85760</v>
      </c>
      <c r="I44" s="144">
        <v>1.0720000000000001</v>
      </c>
      <c r="J44" s="145">
        <v>80000</v>
      </c>
      <c r="K44" s="145">
        <f t="shared" si="2"/>
        <v>85760</v>
      </c>
      <c r="L44" s="145">
        <v>85760</v>
      </c>
    </row>
    <row r="45" spans="1:12" ht="12.75" customHeight="1" x14ac:dyDescent="0.25">
      <c r="A45" s="68"/>
      <c r="B45" s="124" t="s">
        <v>87</v>
      </c>
      <c r="C45" s="125" t="s">
        <v>25</v>
      </c>
      <c r="D45" s="126">
        <v>0.5</v>
      </c>
      <c r="E45" s="125" t="s">
        <v>140</v>
      </c>
      <c r="F45" s="127">
        <v>171520</v>
      </c>
      <c r="G45" s="127">
        <f t="shared" si="1"/>
        <v>85760</v>
      </c>
      <c r="I45" s="144">
        <v>1.0720000000000001</v>
      </c>
      <c r="J45" s="145">
        <v>160000</v>
      </c>
      <c r="K45" s="145">
        <f t="shared" si="2"/>
        <v>171520</v>
      </c>
      <c r="L45" s="145">
        <v>171520</v>
      </c>
    </row>
    <row r="46" spans="1:12" ht="12.75" customHeight="1" x14ac:dyDescent="0.25">
      <c r="A46" s="68"/>
      <c r="B46" s="165" t="s">
        <v>88</v>
      </c>
      <c r="C46" s="166" t="s">
        <v>25</v>
      </c>
      <c r="D46" s="167">
        <v>1.5</v>
      </c>
      <c r="E46" s="166" t="s">
        <v>97</v>
      </c>
      <c r="F46" s="168">
        <v>171520</v>
      </c>
      <c r="G46" s="168">
        <f t="shared" si="1"/>
        <v>257280</v>
      </c>
      <c r="I46" s="144">
        <v>1.0720000000000001</v>
      </c>
      <c r="J46" s="145">
        <v>160000</v>
      </c>
      <c r="K46" s="145">
        <f t="shared" si="2"/>
        <v>171520</v>
      </c>
      <c r="L46" s="145">
        <v>171520</v>
      </c>
    </row>
    <row r="47" spans="1:12" ht="12.75" customHeight="1" x14ac:dyDescent="0.25">
      <c r="A47" s="68"/>
      <c r="B47" s="124" t="s">
        <v>87</v>
      </c>
      <c r="C47" s="125" t="s">
        <v>25</v>
      </c>
      <c r="D47" s="126">
        <v>0.4</v>
      </c>
      <c r="E47" s="125" t="s">
        <v>143</v>
      </c>
      <c r="F47" s="127">
        <v>171520</v>
      </c>
      <c r="G47" s="127">
        <f t="shared" si="1"/>
        <v>68608</v>
      </c>
      <c r="I47" s="144">
        <v>1.0720000000000001</v>
      </c>
      <c r="J47" s="145">
        <v>160000</v>
      </c>
      <c r="K47" s="145">
        <f t="shared" si="2"/>
        <v>171520</v>
      </c>
      <c r="L47" s="145">
        <v>171520</v>
      </c>
    </row>
    <row r="48" spans="1:12" ht="15" x14ac:dyDescent="0.25">
      <c r="A48" s="68"/>
      <c r="B48" s="124" t="s">
        <v>89</v>
      </c>
      <c r="C48" s="125" t="s">
        <v>25</v>
      </c>
      <c r="D48" s="126">
        <v>0.2</v>
      </c>
      <c r="E48" s="125" t="s">
        <v>128</v>
      </c>
      <c r="F48" s="127">
        <v>192960</v>
      </c>
      <c r="G48" s="127">
        <f t="shared" si="1"/>
        <v>38592</v>
      </c>
      <c r="I48" s="144">
        <v>1.0720000000000001</v>
      </c>
      <c r="J48" s="145">
        <v>180000</v>
      </c>
      <c r="K48" s="145">
        <f t="shared" si="2"/>
        <v>192960</v>
      </c>
      <c r="L48" s="145">
        <v>192960</v>
      </c>
    </row>
    <row r="49" spans="1:12" ht="15" x14ac:dyDescent="0.25">
      <c r="A49" s="68"/>
      <c r="B49" s="124" t="s">
        <v>90</v>
      </c>
      <c r="C49" s="125" t="s">
        <v>25</v>
      </c>
      <c r="D49" s="126">
        <v>0.2</v>
      </c>
      <c r="E49" s="125" t="s">
        <v>73</v>
      </c>
      <c r="F49" s="127">
        <v>107200</v>
      </c>
      <c r="G49" s="127">
        <f t="shared" si="1"/>
        <v>21440</v>
      </c>
      <c r="I49" s="144">
        <v>1.0720000000000001</v>
      </c>
      <c r="J49" s="145">
        <v>100000</v>
      </c>
      <c r="K49" s="145">
        <f t="shared" si="2"/>
        <v>107200</v>
      </c>
      <c r="L49" s="145">
        <v>107200</v>
      </c>
    </row>
    <row r="50" spans="1:12" ht="12.75" customHeight="1" x14ac:dyDescent="0.25">
      <c r="A50" s="68"/>
      <c r="B50" s="128" t="s">
        <v>27</v>
      </c>
      <c r="C50" s="129"/>
      <c r="D50" s="129"/>
      <c r="E50" s="129"/>
      <c r="F50" s="129"/>
      <c r="G50" s="130">
        <f>G42+G43+G44+G45+G46+G47+G48+G49</f>
        <v>780416</v>
      </c>
    </row>
    <row r="51" spans="1:12" ht="12" customHeight="1" x14ac:dyDescent="0.25">
      <c r="A51" s="2"/>
      <c r="B51" s="119"/>
      <c r="C51" s="120"/>
      <c r="D51" s="120"/>
      <c r="E51" s="120"/>
      <c r="F51" s="121"/>
      <c r="G51" s="121"/>
    </row>
    <row r="52" spans="1:12" ht="12" customHeight="1" x14ac:dyDescent="0.25">
      <c r="A52" s="5"/>
      <c r="B52" s="34" t="s">
        <v>28</v>
      </c>
      <c r="C52" s="35"/>
      <c r="D52" s="36"/>
      <c r="E52" s="36"/>
      <c r="F52" s="37"/>
      <c r="G52" s="37"/>
    </row>
    <row r="53" spans="1:12" ht="24" customHeight="1" x14ac:dyDescent="0.25">
      <c r="A53" s="5"/>
      <c r="B53" s="49" t="s">
        <v>29</v>
      </c>
      <c r="C53" s="49" t="s">
        <v>30</v>
      </c>
      <c r="D53" s="49" t="s">
        <v>31</v>
      </c>
      <c r="E53" s="49" t="s">
        <v>17</v>
      </c>
      <c r="F53" s="49" t="s">
        <v>18</v>
      </c>
      <c r="G53" s="49" t="s">
        <v>19</v>
      </c>
      <c r="I53" s="142" t="s">
        <v>99</v>
      </c>
      <c r="J53" s="142" t="s">
        <v>100</v>
      </c>
      <c r="K53" s="142" t="s">
        <v>101</v>
      </c>
      <c r="L53" s="142" t="s">
        <v>102</v>
      </c>
    </row>
    <row r="54" spans="1:12" ht="12.75" customHeight="1" x14ac:dyDescent="0.25">
      <c r="A54" s="22"/>
      <c r="B54" s="169" t="s">
        <v>105</v>
      </c>
      <c r="C54" s="170" t="s">
        <v>98</v>
      </c>
      <c r="D54" s="171">
        <v>2</v>
      </c>
      <c r="E54" s="172" t="s">
        <v>122</v>
      </c>
      <c r="F54" s="171">
        <v>600000</v>
      </c>
      <c r="G54" s="171">
        <f>D54*F54</f>
        <v>1200000</v>
      </c>
      <c r="I54" s="144">
        <v>0</v>
      </c>
      <c r="J54" s="151">
        <v>15</v>
      </c>
      <c r="K54" s="144">
        <v>0</v>
      </c>
      <c r="L54" s="144">
        <v>0</v>
      </c>
    </row>
    <row r="55" spans="1:12" ht="12.75" customHeight="1" x14ac:dyDescent="0.25">
      <c r="A55" s="22"/>
      <c r="B55" s="173" t="s">
        <v>32</v>
      </c>
      <c r="C55" s="174"/>
      <c r="D55" s="175"/>
      <c r="E55" s="174"/>
      <c r="F55" s="171"/>
      <c r="G55" s="171">
        <f t="shared" ref="G55:G77" si="3">D55*F55</f>
        <v>0</v>
      </c>
      <c r="I55" s="144" t="s">
        <v>84</v>
      </c>
      <c r="J55" s="151"/>
      <c r="K55" s="144"/>
      <c r="L55" s="144"/>
    </row>
    <row r="56" spans="1:12" ht="12.75" customHeight="1" x14ac:dyDescent="0.25">
      <c r="A56" s="22"/>
      <c r="B56" s="176" t="s">
        <v>91</v>
      </c>
      <c r="C56" s="172" t="s">
        <v>33</v>
      </c>
      <c r="D56" s="172">
        <v>300</v>
      </c>
      <c r="E56" s="172" t="s">
        <v>95</v>
      </c>
      <c r="F56" s="171">
        <f>27370/25</f>
        <v>1094.8</v>
      </c>
      <c r="G56" s="171">
        <f t="shared" si="3"/>
        <v>328440</v>
      </c>
      <c r="I56" s="144">
        <v>0</v>
      </c>
      <c r="J56" s="151">
        <v>515</v>
      </c>
      <c r="K56" s="144">
        <v>0</v>
      </c>
      <c r="L56" s="144">
        <v>0</v>
      </c>
    </row>
    <row r="57" spans="1:12" ht="12.75" customHeight="1" x14ac:dyDescent="0.25">
      <c r="A57" s="22"/>
      <c r="B57" s="176" t="s">
        <v>115</v>
      </c>
      <c r="C57" s="174" t="s">
        <v>33</v>
      </c>
      <c r="D57" s="175">
        <v>400</v>
      </c>
      <c r="E57" s="174" t="s">
        <v>121</v>
      </c>
      <c r="F57" s="171">
        <v>1260</v>
      </c>
      <c r="G57" s="171">
        <f t="shared" si="3"/>
        <v>504000</v>
      </c>
      <c r="I57" s="144">
        <v>0</v>
      </c>
      <c r="J57" s="151">
        <v>480</v>
      </c>
      <c r="K57" s="144">
        <v>0</v>
      </c>
      <c r="L57" s="144">
        <v>0</v>
      </c>
    </row>
    <row r="58" spans="1:12" ht="12.75" customHeight="1" x14ac:dyDescent="0.25">
      <c r="A58" s="22"/>
      <c r="B58" s="176" t="s">
        <v>116</v>
      </c>
      <c r="C58" s="174" t="s">
        <v>33</v>
      </c>
      <c r="D58" s="175">
        <v>300</v>
      </c>
      <c r="E58" s="174" t="s">
        <v>92</v>
      </c>
      <c r="F58" s="171">
        <v>1495</v>
      </c>
      <c r="G58" s="171">
        <f t="shared" si="3"/>
        <v>448500</v>
      </c>
      <c r="I58" s="144">
        <v>0</v>
      </c>
      <c r="J58" s="151">
        <v>510</v>
      </c>
      <c r="K58" s="144">
        <v>0</v>
      </c>
      <c r="L58" s="144">
        <v>0</v>
      </c>
    </row>
    <row r="59" spans="1:12" ht="12.75" customHeight="1" x14ac:dyDescent="0.25">
      <c r="A59" s="22"/>
      <c r="B59" s="173" t="s">
        <v>117</v>
      </c>
      <c r="C59" s="174"/>
      <c r="D59" s="175"/>
      <c r="E59" s="174"/>
      <c r="F59" s="171"/>
      <c r="G59" s="171">
        <f t="shared" si="3"/>
        <v>0</v>
      </c>
      <c r="I59" s="144">
        <v>0</v>
      </c>
      <c r="J59" s="152">
        <v>15000</v>
      </c>
      <c r="K59" s="145">
        <v>0</v>
      </c>
      <c r="L59" s="144">
        <v>0</v>
      </c>
    </row>
    <row r="60" spans="1:12" ht="12.75" customHeight="1" x14ac:dyDescent="0.25">
      <c r="A60" s="22"/>
      <c r="B60" s="176" t="s">
        <v>118</v>
      </c>
      <c r="C60" s="174" t="s">
        <v>94</v>
      </c>
      <c r="D60" s="175">
        <v>4</v>
      </c>
      <c r="E60" s="174" t="s">
        <v>123</v>
      </c>
      <c r="F60" s="171">
        <v>17600</v>
      </c>
      <c r="G60" s="171">
        <f t="shared" si="3"/>
        <v>70400</v>
      </c>
      <c r="I60" s="144"/>
      <c r="J60" s="152"/>
      <c r="K60" s="145"/>
      <c r="L60" s="144"/>
    </row>
    <row r="61" spans="1:12" ht="12.75" customHeight="1" x14ac:dyDescent="0.25">
      <c r="A61" s="22"/>
      <c r="B61" s="173" t="s">
        <v>106</v>
      </c>
      <c r="C61" s="174"/>
      <c r="D61" s="175"/>
      <c r="E61" s="174"/>
      <c r="F61" s="171"/>
      <c r="G61" s="171">
        <f t="shared" si="3"/>
        <v>0</v>
      </c>
      <c r="I61" s="144"/>
      <c r="J61" s="152"/>
      <c r="K61" s="145"/>
      <c r="L61" s="144"/>
    </row>
    <row r="62" spans="1:12" ht="12.75" customHeight="1" x14ac:dyDescent="0.25">
      <c r="A62" s="22"/>
      <c r="B62" s="176" t="s">
        <v>108</v>
      </c>
      <c r="C62" s="174" t="s">
        <v>94</v>
      </c>
      <c r="D62" s="175">
        <v>1</v>
      </c>
      <c r="E62" s="174" t="s">
        <v>124</v>
      </c>
      <c r="F62" s="171">
        <v>160000</v>
      </c>
      <c r="G62" s="171">
        <f t="shared" si="3"/>
        <v>160000</v>
      </c>
      <c r="I62" s="144" t="s">
        <v>84</v>
      </c>
      <c r="J62" s="151"/>
      <c r="K62" s="144"/>
      <c r="L62" s="144"/>
    </row>
    <row r="63" spans="1:12" ht="12.75" customHeight="1" x14ac:dyDescent="0.25">
      <c r="A63" s="22"/>
      <c r="B63" s="176" t="s">
        <v>109</v>
      </c>
      <c r="C63" s="174" t="s">
        <v>94</v>
      </c>
      <c r="D63" s="175">
        <v>5</v>
      </c>
      <c r="E63" s="174" t="s">
        <v>124</v>
      </c>
      <c r="F63" s="171">
        <v>176000</v>
      </c>
      <c r="G63" s="171">
        <f t="shared" si="3"/>
        <v>880000</v>
      </c>
      <c r="I63" s="144"/>
      <c r="J63" s="151"/>
      <c r="K63" s="144"/>
      <c r="L63" s="144"/>
    </row>
    <row r="64" spans="1:12" ht="12.75" customHeight="1" x14ac:dyDescent="0.25">
      <c r="A64" s="22"/>
      <c r="B64" s="176" t="s">
        <v>130</v>
      </c>
      <c r="C64" s="174" t="s">
        <v>98</v>
      </c>
      <c r="D64" s="175">
        <v>4</v>
      </c>
      <c r="E64" s="174" t="s">
        <v>124</v>
      </c>
      <c r="F64" s="171">
        <v>34630</v>
      </c>
      <c r="G64" s="171">
        <f t="shared" si="3"/>
        <v>138520</v>
      </c>
      <c r="I64" s="144"/>
      <c r="J64" s="151"/>
      <c r="K64" s="144"/>
      <c r="L64" s="144"/>
    </row>
    <row r="65" spans="1:12" ht="12.75" customHeight="1" x14ac:dyDescent="0.25">
      <c r="A65" s="22"/>
      <c r="B65" s="176" t="s">
        <v>131</v>
      </c>
      <c r="C65" s="174" t="s">
        <v>98</v>
      </c>
      <c r="D65" s="175">
        <v>10</v>
      </c>
      <c r="E65" s="174" t="s">
        <v>124</v>
      </c>
      <c r="F65" s="171">
        <f>103130/25</f>
        <v>4125.2</v>
      </c>
      <c r="G65" s="171">
        <f t="shared" si="3"/>
        <v>41252</v>
      </c>
      <c r="I65" s="144"/>
      <c r="J65" s="151"/>
      <c r="K65" s="144"/>
      <c r="L65" s="144"/>
    </row>
    <row r="66" spans="1:12" ht="12.75" customHeight="1" x14ac:dyDescent="0.25">
      <c r="A66" s="22"/>
      <c r="B66" s="173" t="s">
        <v>34</v>
      </c>
      <c r="C66" s="174"/>
      <c r="D66" s="175"/>
      <c r="E66" s="174"/>
      <c r="F66" s="171"/>
      <c r="G66" s="171">
        <f t="shared" si="3"/>
        <v>0</v>
      </c>
      <c r="I66" s="144"/>
      <c r="J66" s="151"/>
      <c r="K66" s="144"/>
      <c r="L66" s="144"/>
    </row>
    <row r="67" spans="1:12" ht="12.75" customHeight="1" x14ac:dyDescent="0.25">
      <c r="A67" s="22"/>
      <c r="B67" s="176" t="s">
        <v>110</v>
      </c>
      <c r="C67" s="174" t="s">
        <v>94</v>
      </c>
      <c r="D67" s="175">
        <v>4</v>
      </c>
      <c r="E67" s="174" t="s">
        <v>125</v>
      </c>
      <c r="F67" s="171">
        <v>14000</v>
      </c>
      <c r="G67" s="171">
        <f t="shared" si="3"/>
        <v>56000</v>
      </c>
      <c r="I67" s="144"/>
      <c r="J67" s="151"/>
      <c r="K67" s="144"/>
      <c r="L67" s="144"/>
    </row>
    <row r="68" spans="1:12" ht="12.75" customHeight="1" x14ac:dyDescent="0.25">
      <c r="A68" s="22"/>
      <c r="B68" s="176" t="s">
        <v>132</v>
      </c>
      <c r="C68" s="174" t="s">
        <v>94</v>
      </c>
      <c r="D68" s="175">
        <v>1.5</v>
      </c>
      <c r="E68" s="174" t="s">
        <v>126</v>
      </c>
      <c r="F68" s="171">
        <v>24020</v>
      </c>
      <c r="G68" s="171">
        <f t="shared" si="3"/>
        <v>36030</v>
      </c>
      <c r="I68" s="144"/>
      <c r="J68" s="151"/>
      <c r="K68" s="144"/>
      <c r="L68" s="144"/>
    </row>
    <row r="69" spans="1:12" ht="12.75" customHeight="1" x14ac:dyDescent="0.25">
      <c r="A69" s="22"/>
      <c r="B69" s="176" t="s">
        <v>111</v>
      </c>
      <c r="C69" s="174" t="s">
        <v>94</v>
      </c>
      <c r="D69" s="175">
        <v>2</v>
      </c>
      <c r="E69" s="174" t="s">
        <v>127</v>
      </c>
      <c r="F69" s="171">
        <v>46000</v>
      </c>
      <c r="G69" s="171">
        <f t="shared" si="3"/>
        <v>92000</v>
      </c>
      <c r="I69" s="144"/>
      <c r="J69" s="151"/>
      <c r="K69" s="144"/>
      <c r="L69" s="144"/>
    </row>
    <row r="70" spans="1:12" ht="12.75" customHeight="1" x14ac:dyDescent="0.25">
      <c r="A70" s="22"/>
      <c r="B70" s="176" t="s">
        <v>134</v>
      </c>
      <c r="C70" s="174" t="s">
        <v>94</v>
      </c>
      <c r="D70" s="175">
        <v>1</v>
      </c>
      <c r="E70" s="174" t="s">
        <v>128</v>
      </c>
      <c r="F70" s="171">
        <v>35000</v>
      </c>
      <c r="G70" s="171">
        <f t="shared" si="3"/>
        <v>35000</v>
      </c>
      <c r="I70" s="144"/>
      <c r="J70" s="151"/>
      <c r="K70" s="144"/>
      <c r="L70" s="144"/>
    </row>
    <row r="71" spans="1:12" ht="12.75" customHeight="1" x14ac:dyDescent="0.25">
      <c r="A71" s="22"/>
      <c r="B71" s="173" t="s">
        <v>107</v>
      </c>
      <c r="C71" s="174"/>
      <c r="D71" s="175"/>
      <c r="E71" s="174"/>
      <c r="F71" s="171"/>
      <c r="G71" s="171">
        <f t="shared" si="3"/>
        <v>0</v>
      </c>
      <c r="I71" s="144"/>
      <c r="J71" s="151"/>
      <c r="K71" s="144"/>
      <c r="L71" s="144"/>
    </row>
    <row r="72" spans="1:12" ht="12.75" customHeight="1" x14ac:dyDescent="0.25">
      <c r="A72" s="22"/>
      <c r="B72" s="176" t="s">
        <v>112</v>
      </c>
      <c r="C72" s="174" t="s">
        <v>94</v>
      </c>
      <c r="D72" s="175">
        <v>1</v>
      </c>
      <c r="E72" s="174" t="s">
        <v>93</v>
      </c>
      <c r="F72" s="171">
        <f>18330*4</f>
        <v>73320</v>
      </c>
      <c r="G72" s="171">
        <f t="shared" si="3"/>
        <v>73320</v>
      </c>
      <c r="I72" s="144"/>
      <c r="J72" s="151"/>
      <c r="K72" s="144"/>
      <c r="L72" s="144"/>
    </row>
    <row r="73" spans="1:12" ht="12.75" customHeight="1" x14ac:dyDescent="0.25">
      <c r="A73" s="22"/>
      <c r="B73" s="176" t="s">
        <v>113</v>
      </c>
      <c r="C73" s="174" t="s">
        <v>94</v>
      </c>
      <c r="D73" s="175">
        <v>1.6</v>
      </c>
      <c r="E73" s="174" t="s">
        <v>93</v>
      </c>
      <c r="F73" s="171">
        <v>104210</v>
      </c>
      <c r="G73" s="171">
        <f t="shared" si="3"/>
        <v>166736</v>
      </c>
      <c r="I73" s="144"/>
      <c r="J73" s="151"/>
      <c r="K73" s="144"/>
      <c r="L73" s="144"/>
    </row>
    <row r="74" spans="1:12" ht="12.75" customHeight="1" x14ac:dyDescent="0.25">
      <c r="A74" s="22"/>
      <c r="B74" s="176" t="s">
        <v>133</v>
      </c>
      <c r="C74" s="172" t="s">
        <v>94</v>
      </c>
      <c r="D74" s="172">
        <v>3</v>
      </c>
      <c r="E74" s="174" t="s">
        <v>93</v>
      </c>
      <c r="F74" s="171">
        <v>53230</v>
      </c>
      <c r="G74" s="171">
        <f t="shared" si="3"/>
        <v>159690</v>
      </c>
      <c r="I74" s="144">
        <v>0</v>
      </c>
      <c r="J74" s="152">
        <v>50000</v>
      </c>
      <c r="K74" s="145">
        <v>0</v>
      </c>
      <c r="L74" s="144">
        <v>0</v>
      </c>
    </row>
    <row r="75" spans="1:12" ht="12.75" customHeight="1" x14ac:dyDescent="0.25">
      <c r="A75" s="22"/>
      <c r="B75" s="177" t="s">
        <v>114</v>
      </c>
      <c r="C75" s="178" t="s">
        <v>98</v>
      </c>
      <c r="D75" s="179">
        <v>3</v>
      </c>
      <c r="E75" s="174" t="s">
        <v>93</v>
      </c>
      <c r="F75" s="180">
        <v>28500</v>
      </c>
      <c r="G75" s="171">
        <f t="shared" si="3"/>
        <v>85500</v>
      </c>
      <c r="I75" s="144">
        <v>0</v>
      </c>
      <c r="J75" s="152">
        <v>380000</v>
      </c>
      <c r="K75" s="145">
        <v>0</v>
      </c>
      <c r="L75" s="144">
        <v>0</v>
      </c>
    </row>
    <row r="76" spans="1:12" ht="12.75" customHeight="1" x14ac:dyDescent="0.25">
      <c r="A76" s="68"/>
      <c r="B76" s="181" t="s">
        <v>119</v>
      </c>
      <c r="C76" s="178"/>
      <c r="D76" s="179"/>
      <c r="E76" s="178"/>
      <c r="F76" s="180"/>
      <c r="G76" s="171">
        <f t="shared" si="3"/>
        <v>0</v>
      </c>
      <c r="I76" s="162"/>
      <c r="J76" s="163"/>
      <c r="K76" s="164"/>
      <c r="L76" s="162"/>
    </row>
    <row r="77" spans="1:12" ht="12.75" customHeight="1" x14ac:dyDescent="0.25">
      <c r="A77" s="68"/>
      <c r="B77" s="177" t="s">
        <v>120</v>
      </c>
      <c r="C77" s="178" t="s">
        <v>94</v>
      </c>
      <c r="D77" s="179">
        <v>8</v>
      </c>
      <c r="E77" s="178" t="s">
        <v>129</v>
      </c>
      <c r="F77" s="180">
        <v>29760</v>
      </c>
      <c r="G77" s="171">
        <f t="shared" si="3"/>
        <v>238080</v>
      </c>
      <c r="I77" s="162"/>
      <c r="J77" s="163"/>
      <c r="K77" s="164"/>
      <c r="L77" s="162"/>
    </row>
    <row r="78" spans="1:12" ht="12.75" customHeight="1" x14ac:dyDescent="0.25">
      <c r="A78" s="68"/>
      <c r="B78" s="157"/>
      <c r="C78" s="158"/>
      <c r="D78" s="159"/>
      <c r="E78" s="158"/>
      <c r="F78" s="160"/>
      <c r="G78" s="161"/>
      <c r="I78" s="162"/>
      <c r="J78" s="163"/>
      <c r="K78" s="164"/>
      <c r="L78" s="162"/>
    </row>
    <row r="79" spans="1:12" ht="13.5" customHeight="1" x14ac:dyDescent="0.25">
      <c r="A79" s="5"/>
      <c r="B79" s="51" t="s">
        <v>35</v>
      </c>
      <c r="C79" s="52"/>
      <c r="D79" s="52"/>
      <c r="E79" s="52"/>
      <c r="F79" s="53"/>
      <c r="G79" s="132">
        <f>SUM(G54:G77)</f>
        <v>4713468</v>
      </c>
    </row>
    <row r="80" spans="1:12" ht="12" customHeight="1" x14ac:dyDescent="0.25">
      <c r="A80" s="2"/>
      <c r="B80" s="45"/>
      <c r="C80" s="46"/>
      <c r="D80" s="46"/>
      <c r="E80" s="54"/>
      <c r="F80" s="47"/>
      <c r="G80" s="47"/>
    </row>
    <row r="81" spans="1:12" ht="12" customHeight="1" x14ac:dyDescent="0.25">
      <c r="A81" s="5"/>
      <c r="B81" s="34" t="s">
        <v>36</v>
      </c>
      <c r="C81" s="35"/>
      <c r="D81" s="36"/>
      <c r="E81" s="36"/>
      <c r="F81" s="37"/>
      <c r="G81" s="37"/>
    </row>
    <row r="82" spans="1:12" ht="28.5" customHeight="1" x14ac:dyDescent="0.25">
      <c r="A82" s="5"/>
      <c r="B82" s="48" t="s">
        <v>37</v>
      </c>
      <c r="C82" s="49" t="s">
        <v>30</v>
      </c>
      <c r="D82" s="49" t="s">
        <v>31</v>
      </c>
      <c r="E82" s="48" t="s">
        <v>17</v>
      </c>
      <c r="F82" s="49" t="s">
        <v>18</v>
      </c>
      <c r="G82" s="48" t="s">
        <v>19</v>
      </c>
    </row>
    <row r="83" spans="1:12" ht="12.75" customHeight="1" x14ac:dyDescent="0.25">
      <c r="A83" s="22"/>
      <c r="B83" s="11" t="s">
        <v>137</v>
      </c>
      <c r="C83" s="50" t="s">
        <v>135</v>
      </c>
      <c r="D83" s="131">
        <v>5</v>
      </c>
      <c r="E83" s="30" t="s">
        <v>136</v>
      </c>
      <c r="F83" s="137">
        <v>60000</v>
      </c>
      <c r="G83" s="131">
        <f>D83*F83</f>
        <v>300000</v>
      </c>
      <c r="I83" s="144">
        <v>1.0720000000000001</v>
      </c>
      <c r="J83" s="149">
        <v>0.4</v>
      </c>
      <c r="K83" s="149">
        <f>I83*J83</f>
        <v>0.42880000000000007</v>
      </c>
      <c r="L83" s="144">
        <v>0.5</v>
      </c>
    </row>
    <row r="84" spans="1:12" ht="13.5" customHeight="1" x14ac:dyDescent="0.25">
      <c r="A84" s="5"/>
      <c r="B84" s="55" t="s">
        <v>38</v>
      </c>
      <c r="C84" s="56"/>
      <c r="D84" s="56"/>
      <c r="E84" s="56"/>
      <c r="F84" s="56"/>
      <c r="G84" s="134">
        <f>SUM(G83)</f>
        <v>300000</v>
      </c>
    </row>
    <row r="85" spans="1:12" ht="12" customHeight="1" x14ac:dyDescent="0.25">
      <c r="A85" s="2"/>
      <c r="B85" s="71" t="s">
        <v>84</v>
      </c>
      <c r="C85" s="135" t="s">
        <v>84</v>
      </c>
      <c r="D85" s="136" t="s">
        <v>84</v>
      </c>
      <c r="E85" s="71"/>
      <c r="F85" s="72" t="s">
        <v>84</v>
      </c>
      <c r="G85" s="72"/>
    </row>
    <row r="86" spans="1:12" ht="12" customHeight="1" x14ac:dyDescent="0.25">
      <c r="A86" s="68"/>
      <c r="B86" s="73" t="s">
        <v>39</v>
      </c>
      <c r="C86" s="74"/>
      <c r="D86" s="74"/>
      <c r="E86" s="74"/>
      <c r="F86" s="74"/>
      <c r="G86" s="75">
        <f>G33+G38+G50+G79+G84</f>
        <v>7749084</v>
      </c>
    </row>
    <row r="87" spans="1:12" ht="12" customHeight="1" x14ac:dyDescent="0.25">
      <c r="A87" s="68"/>
      <c r="B87" s="76" t="s">
        <v>40</v>
      </c>
      <c r="C87" s="58"/>
      <c r="D87" s="58"/>
      <c r="E87" s="58"/>
      <c r="F87" s="58"/>
      <c r="G87" s="77">
        <f>G86*0.05</f>
        <v>387454.2</v>
      </c>
    </row>
    <row r="88" spans="1:12" ht="12" customHeight="1" x14ac:dyDescent="0.25">
      <c r="A88" s="68"/>
      <c r="B88" s="78" t="s">
        <v>41</v>
      </c>
      <c r="C88" s="57"/>
      <c r="D88" s="57"/>
      <c r="E88" s="57"/>
      <c r="F88" s="57"/>
      <c r="G88" s="79">
        <f>G87+G86</f>
        <v>8136538.2000000002</v>
      </c>
    </row>
    <row r="89" spans="1:12" ht="12" customHeight="1" x14ac:dyDescent="0.25">
      <c r="A89" s="68"/>
      <c r="B89" s="76" t="s">
        <v>42</v>
      </c>
      <c r="C89" s="58"/>
      <c r="D89" s="58"/>
      <c r="E89" s="58"/>
      <c r="F89" s="58"/>
      <c r="G89" s="77">
        <f>G12</f>
        <v>12400000</v>
      </c>
    </row>
    <row r="90" spans="1:12" ht="12" customHeight="1" x14ac:dyDescent="0.25">
      <c r="A90" s="68"/>
      <c r="B90" s="80" t="s">
        <v>43</v>
      </c>
      <c r="C90" s="81"/>
      <c r="D90" s="81"/>
      <c r="E90" s="81"/>
      <c r="F90" s="81"/>
      <c r="G90" s="109">
        <f>G89-G88</f>
        <v>4263461.8</v>
      </c>
    </row>
    <row r="91" spans="1:12" ht="12" customHeight="1" x14ac:dyDescent="0.25">
      <c r="A91" s="68"/>
      <c r="B91" s="69" t="s">
        <v>44</v>
      </c>
      <c r="C91" s="70"/>
      <c r="D91" s="70"/>
      <c r="E91" s="70"/>
      <c r="F91" s="70"/>
      <c r="G91" s="65"/>
    </row>
    <row r="92" spans="1:12" ht="12.75" customHeight="1" thickBot="1" x14ac:dyDescent="0.3">
      <c r="A92" s="68"/>
      <c r="B92" s="82"/>
      <c r="C92" s="70"/>
      <c r="D92" s="70"/>
      <c r="E92" s="70"/>
      <c r="F92" s="70"/>
      <c r="G92" s="65"/>
    </row>
    <row r="93" spans="1:12" ht="12" customHeight="1" x14ac:dyDescent="0.25">
      <c r="A93" s="68"/>
      <c r="B93" s="94" t="s">
        <v>45</v>
      </c>
      <c r="C93" s="95"/>
      <c r="D93" s="95"/>
      <c r="E93" s="95"/>
      <c r="F93" s="96"/>
      <c r="G93" s="65"/>
    </row>
    <row r="94" spans="1:12" ht="12" customHeight="1" x14ac:dyDescent="0.25">
      <c r="A94" s="68"/>
      <c r="B94" s="97" t="s">
        <v>46</v>
      </c>
      <c r="C94" s="67"/>
      <c r="D94" s="67"/>
      <c r="E94" s="67"/>
      <c r="F94" s="98"/>
      <c r="G94" s="65"/>
    </row>
    <row r="95" spans="1:12" ht="12" customHeight="1" x14ac:dyDescent="0.25">
      <c r="A95" s="68"/>
      <c r="B95" s="97" t="s">
        <v>47</v>
      </c>
      <c r="C95" s="67"/>
      <c r="D95" s="67"/>
      <c r="E95" s="67"/>
      <c r="F95" s="98"/>
      <c r="G95" s="65"/>
    </row>
    <row r="96" spans="1:12" ht="12" customHeight="1" x14ac:dyDescent="0.25">
      <c r="A96" s="68"/>
      <c r="B96" s="97" t="s">
        <v>48</v>
      </c>
      <c r="C96" s="67"/>
      <c r="D96" s="67"/>
      <c r="E96" s="67"/>
      <c r="F96" s="98"/>
      <c r="G96" s="65"/>
    </row>
    <row r="97" spans="1:7" ht="12" customHeight="1" x14ac:dyDescent="0.25">
      <c r="A97" s="68"/>
      <c r="B97" s="97" t="s">
        <v>49</v>
      </c>
      <c r="C97" s="67"/>
      <c r="D97" s="67"/>
      <c r="E97" s="67"/>
      <c r="F97" s="98"/>
      <c r="G97" s="65"/>
    </row>
    <row r="98" spans="1:7" ht="12" customHeight="1" x14ac:dyDescent="0.25">
      <c r="A98" s="68"/>
      <c r="B98" s="97" t="s">
        <v>50</v>
      </c>
      <c r="C98" s="67"/>
      <c r="D98" s="67"/>
      <c r="E98" s="67"/>
      <c r="F98" s="98"/>
      <c r="G98" s="65"/>
    </row>
    <row r="99" spans="1:7" ht="12.75" customHeight="1" thickBot="1" x14ac:dyDescent="0.3">
      <c r="A99" s="68"/>
      <c r="B99" s="99" t="s">
        <v>51</v>
      </c>
      <c r="C99" s="100"/>
      <c r="D99" s="100"/>
      <c r="E99" s="100"/>
      <c r="F99" s="101"/>
      <c r="G99" s="65"/>
    </row>
    <row r="100" spans="1:7" ht="12.75" customHeight="1" x14ac:dyDescent="0.25">
      <c r="A100" s="68"/>
      <c r="B100" s="92"/>
      <c r="C100" s="67"/>
      <c r="D100" s="67"/>
      <c r="E100" s="67"/>
      <c r="F100" s="67"/>
      <c r="G100" s="65"/>
    </row>
    <row r="101" spans="1:7" ht="15" customHeight="1" thickBot="1" x14ac:dyDescent="0.3">
      <c r="A101" s="68"/>
      <c r="B101" s="207" t="s">
        <v>52</v>
      </c>
      <c r="C101" s="208"/>
      <c r="D101" s="91"/>
      <c r="E101" s="59"/>
      <c r="F101" s="59"/>
      <c r="G101" s="65"/>
    </row>
    <row r="102" spans="1:7" ht="12" customHeight="1" x14ac:dyDescent="0.25">
      <c r="A102" s="68"/>
      <c r="B102" s="84" t="s">
        <v>37</v>
      </c>
      <c r="C102" s="60" t="s">
        <v>53</v>
      </c>
      <c r="D102" s="85" t="s">
        <v>54</v>
      </c>
      <c r="E102" s="59"/>
      <c r="F102" s="59"/>
      <c r="G102" s="65"/>
    </row>
    <row r="103" spans="1:7" ht="12" customHeight="1" x14ac:dyDescent="0.25">
      <c r="A103" s="68"/>
      <c r="B103" s="86" t="s">
        <v>55</v>
      </c>
      <c r="C103" s="61">
        <f>G33</f>
        <v>1955200</v>
      </c>
      <c r="D103" s="87">
        <f>(C103/C109)</f>
        <v>0.2402987550651455</v>
      </c>
      <c r="E103" s="59"/>
      <c r="F103" s="59"/>
      <c r="G103" s="65"/>
    </row>
    <row r="104" spans="1:7" ht="12" customHeight="1" x14ac:dyDescent="0.25">
      <c r="A104" s="68"/>
      <c r="B104" s="86" t="s">
        <v>56</v>
      </c>
      <c r="C104" s="62">
        <v>0</v>
      </c>
      <c r="D104" s="87">
        <v>0</v>
      </c>
      <c r="E104" s="59"/>
      <c r="F104" s="59"/>
      <c r="G104" s="65"/>
    </row>
    <row r="105" spans="1:7" ht="12" customHeight="1" x14ac:dyDescent="0.25">
      <c r="A105" s="68"/>
      <c r="B105" s="86" t="s">
        <v>57</v>
      </c>
      <c r="C105" s="61">
        <f>G50</f>
        <v>780416</v>
      </c>
      <c r="D105" s="87">
        <f>(C105/C109)</f>
        <v>9.5914992447279357E-2</v>
      </c>
      <c r="E105" s="59"/>
      <c r="F105" s="59"/>
      <c r="G105" s="65"/>
    </row>
    <row r="106" spans="1:7" ht="12" customHeight="1" x14ac:dyDescent="0.25">
      <c r="A106" s="68"/>
      <c r="B106" s="86" t="s">
        <v>29</v>
      </c>
      <c r="C106" s="61">
        <f>G79</f>
        <v>4713468</v>
      </c>
      <c r="D106" s="87">
        <f>(C106/C109)</f>
        <v>0.57929648754061036</v>
      </c>
      <c r="E106" s="59"/>
      <c r="F106" s="59"/>
      <c r="G106" s="65"/>
    </row>
    <row r="107" spans="1:7" ht="12" customHeight="1" x14ac:dyDescent="0.25">
      <c r="A107" s="68"/>
      <c r="B107" s="86" t="s">
        <v>58</v>
      </c>
      <c r="C107" s="63">
        <f>G84</f>
        <v>300000</v>
      </c>
      <c r="D107" s="87">
        <f>(C107/C109)</f>
        <v>3.687071732791717E-2</v>
      </c>
      <c r="E107" s="64"/>
      <c r="F107" s="64"/>
      <c r="G107" s="65"/>
    </row>
    <row r="108" spans="1:7" ht="12" customHeight="1" x14ac:dyDescent="0.25">
      <c r="A108" s="68"/>
      <c r="B108" s="86" t="s">
        <v>59</v>
      </c>
      <c r="C108" s="63">
        <f>G87</f>
        <v>387454.2</v>
      </c>
      <c r="D108" s="87">
        <f>(C108/C109)</f>
        <v>4.7619047619047616E-2</v>
      </c>
      <c r="E108" s="64"/>
      <c r="F108" s="64"/>
      <c r="G108" s="65"/>
    </row>
    <row r="109" spans="1:7" ht="12.75" customHeight="1" thickBot="1" x14ac:dyDescent="0.3">
      <c r="A109" s="68"/>
      <c r="B109" s="88" t="s">
        <v>60</v>
      </c>
      <c r="C109" s="89">
        <f>SUM(C103:C108)</f>
        <v>8136538.2000000002</v>
      </c>
      <c r="D109" s="90">
        <f>SUM(D103:D108)</f>
        <v>1</v>
      </c>
      <c r="E109" s="64"/>
      <c r="F109" s="64"/>
      <c r="G109" s="65"/>
    </row>
    <row r="110" spans="1:7" ht="12" customHeight="1" x14ac:dyDescent="0.25">
      <c r="A110" s="68"/>
      <c r="B110" s="82"/>
      <c r="C110" s="70"/>
      <c r="D110" s="70"/>
      <c r="E110" s="70"/>
      <c r="F110" s="70"/>
      <c r="G110" s="65"/>
    </row>
    <row r="111" spans="1:7" ht="12.75" customHeight="1" thickBot="1" x14ac:dyDescent="0.3">
      <c r="A111" s="68"/>
      <c r="B111" s="83"/>
      <c r="C111" s="70"/>
      <c r="D111" s="70"/>
      <c r="E111" s="70"/>
      <c r="F111" s="70"/>
      <c r="G111" s="65"/>
    </row>
    <row r="112" spans="1:7" ht="12" customHeight="1" thickBot="1" x14ac:dyDescent="0.3">
      <c r="A112" s="68"/>
      <c r="B112" s="204" t="s">
        <v>71</v>
      </c>
      <c r="C112" s="205"/>
      <c r="D112" s="205"/>
      <c r="E112" s="206"/>
      <c r="F112" s="64"/>
      <c r="G112" s="65"/>
    </row>
    <row r="113" spans="1:7" ht="12" customHeight="1" x14ac:dyDescent="0.25">
      <c r="A113" s="68"/>
      <c r="B113" s="103" t="s">
        <v>69</v>
      </c>
      <c r="C113" s="107">
        <v>125000</v>
      </c>
      <c r="D113" s="107">
        <f>G9</f>
        <v>200000</v>
      </c>
      <c r="E113" s="108">
        <v>165000</v>
      </c>
      <c r="F113" s="102"/>
      <c r="G113" s="66"/>
    </row>
    <row r="114" spans="1:7" ht="12.75" customHeight="1" thickBot="1" x14ac:dyDescent="0.3">
      <c r="A114" s="68"/>
      <c r="B114" s="88" t="s">
        <v>70</v>
      </c>
      <c r="C114" s="89">
        <f>(G88/C113)</f>
        <v>65.092305600000003</v>
      </c>
      <c r="D114" s="89">
        <f>(G88/D113)</f>
        <v>40.682690999999998</v>
      </c>
      <c r="E114" s="104">
        <f>(G88/E113)</f>
        <v>49.312352727272732</v>
      </c>
      <c r="F114" s="102"/>
      <c r="G114" s="66"/>
    </row>
    <row r="115" spans="1:7" ht="15.6" customHeight="1" x14ac:dyDescent="0.25">
      <c r="A115" s="68"/>
      <c r="B115" s="93" t="s">
        <v>61</v>
      </c>
      <c r="C115" s="67"/>
      <c r="D115" s="67"/>
      <c r="E115" s="67"/>
      <c r="F115" s="67"/>
      <c r="G115" s="67"/>
    </row>
  </sheetData>
  <mergeCells count="10">
    <mergeCell ref="B112:E112"/>
    <mergeCell ref="B101:C101"/>
    <mergeCell ref="E13:F13"/>
    <mergeCell ref="E11:F11"/>
    <mergeCell ref="E10:F10"/>
    <mergeCell ref="L2:M2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P115"/>
  <sheetViews>
    <sheetView tabSelected="1" topLeftCell="A95" zoomScale="110" zoomScaleNormal="110" workbookViewId="0">
      <selection activeCell="L7" sqref="L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140625" style="1" customWidth="1"/>
    <col min="3" max="3" width="19.42578125" style="1" customWidth="1"/>
    <col min="4" max="4" width="8.5703125" style="1" customWidth="1"/>
    <col min="5" max="5" width="11.7109375" style="1" customWidth="1"/>
    <col min="6" max="6" width="14.85546875" style="1" customWidth="1"/>
    <col min="7" max="7" width="15.140625" style="1" customWidth="1"/>
    <col min="8" max="250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  <c r="J2" s="183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6" t="s">
        <v>0</v>
      </c>
      <c r="C9" s="7" t="s">
        <v>62</v>
      </c>
      <c r="D9" s="8"/>
      <c r="E9" s="196" t="s">
        <v>67</v>
      </c>
      <c r="F9" s="197"/>
      <c r="G9" s="138">
        <v>200000</v>
      </c>
    </row>
    <row r="10" spans="1:10" ht="38.25" customHeight="1" x14ac:dyDescent="0.25">
      <c r="A10" s="5"/>
      <c r="B10" s="9" t="s">
        <v>1</v>
      </c>
      <c r="C10" s="133" t="s">
        <v>63</v>
      </c>
      <c r="D10" s="10"/>
      <c r="E10" s="209" t="s">
        <v>2</v>
      </c>
      <c r="F10" s="210"/>
      <c r="G10" s="133" t="s">
        <v>138</v>
      </c>
    </row>
    <row r="11" spans="1:10" ht="12.75" customHeight="1" x14ac:dyDescent="0.25">
      <c r="A11" s="5"/>
      <c r="B11" s="9" t="s">
        <v>3</v>
      </c>
      <c r="C11" s="12" t="s">
        <v>64</v>
      </c>
      <c r="D11" s="10"/>
      <c r="E11" s="198" t="s">
        <v>68</v>
      </c>
      <c r="F11" s="199"/>
      <c r="G11" s="16">
        <v>70</v>
      </c>
    </row>
    <row r="12" spans="1:10" ht="17.45" customHeight="1" x14ac:dyDescent="0.25">
      <c r="A12" s="5"/>
      <c r="B12" s="9" t="s">
        <v>4</v>
      </c>
      <c r="C12" s="13" t="s">
        <v>144</v>
      </c>
      <c r="D12" s="10"/>
      <c r="E12" s="184" t="s">
        <v>5</v>
      </c>
      <c r="F12" s="185"/>
      <c r="G12" s="16">
        <f>G9*G11</f>
        <v>14000000</v>
      </c>
    </row>
    <row r="13" spans="1:10" ht="11.25" customHeight="1" x14ac:dyDescent="0.25">
      <c r="A13" s="5"/>
      <c r="B13" s="9" t="s">
        <v>6</v>
      </c>
      <c r="C13" s="12" t="s">
        <v>145</v>
      </c>
      <c r="D13" s="10"/>
      <c r="E13" s="198" t="s">
        <v>7</v>
      </c>
      <c r="F13" s="199"/>
      <c r="G13" s="12" t="s">
        <v>65</v>
      </c>
    </row>
    <row r="14" spans="1:10" ht="13.5" customHeight="1" x14ac:dyDescent="0.25">
      <c r="A14" s="5"/>
      <c r="B14" s="9" t="s">
        <v>8</v>
      </c>
      <c r="C14" s="140" t="s">
        <v>146</v>
      </c>
      <c r="D14" s="10"/>
      <c r="E14" s="198" t="s">
        <v>9</v>
      </c>
      <c r="F14" s="199"/>
      <c r="G14" s="12" t="s">
        <v>139</v>
      </c>
    </row>
    <row r="15" spans="1:10" ht="15" customHeight="1" x14ac:dyDescent="0.25">
      <c r="A15" s="5"/>
      <c r="B15" s="9" t="s">
        <v>10</v>
      </c>
      <c r="C15" s="139">
        <v>44713</v>
      </c>
      <c r="D15" s="10"/>
      <c r="E15" s="200" t="s">
        <v>11</v>
      </c>
      <c r="F15" s="201"/>
      <c r="G15" s="13" t="s">
        <v>66</v>
      </c>
    </row>
    <row r="16" spans="1:10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202" t="s">
        <v>12</v>
      </c>
      <c r="C17" s="203"/>
      <c r="D17" s="203"/>
      <c r="E17" s="203"/>
      <c r="F17" s="203"/>
      <c r="G17" s="203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13</v>
      </c>
      <c r="C19" s="27"/>
      <c r="D19" s="28"/>
      <c r="E19" s="28"/>
      <c r="F19" s="28"/>
      <c r="G19" s="28"/>
    </row>
    <row r="20" spans="1:7" ht="32.25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ht="12.75" customHeight="1" x14ac:dyDescent="0.25">
      <c r="A21" s="22"/>
      <c r="B21" s="182" t="s">
        <v>72</v>
      </c>
      <c r="C21" s="30" t="s">
        <v>20</v>
      </c>
      <c r="D21" s="110">
        <v>1</v>
      </c>
      <c r="E21" s="30" t="s">
        <v>126</v>
      </c>
      <c r="F21" s="111">
        <v>26000</v>
      </c>
      <c r="G21" s="111">
        <f>D21*F21</f>
        <v>26000</v>
      </c>
    </row>
    <row r="22" spans="1:7" ht="12.75" customHeight="1" x14ac:dyDescent="0.25">
      <c r="A22" s="22"/>
      <c r="B22" s="182" t="s">
        <v>74</v>
      </c>
      <c r="C22" s="30" t="s">
        <v>20</v>
      </c>
      <c r="D22" s="110">
        <v>3</v>
      </c>
      <c r="E22" s="30" t="s">
        <v>73</v>
      </c>
      <c r="F22" s="111">
        <v>26000</v>
      </c>
      <c r="G22" s="111">
        <f t="shared" ref="G22:G32" si="0">D22*F22</f>
        <v>78000</v>
      </c>
    </row>
    <row r="23" spans="1:7" ht="12.75" customHeight="1" x14ac:dyDescent="0.25">
      <c r="A23" s="22"/>
      <c r="B23" s="187" t="s">
        <v>75</v>
      </c>
      <c r="C23" s="188" t="s">
        <v>20</v>
      </c>
      <c r="D23" s="189">
        <v>36</v>
      </c>
      <c r="E23" s="188" t="s">
        <v>140</v>
      </c>
      <c r="F23" s="190">
        <v>26000</v>
      </c>
      <c r="G23" s="190">
        <f t="shared" si="0"/>
        <v>936000</v>
      </c>
    </row>
    <row r="24" spans="1:7" ht="12.75" customHeight="1" x14ac:dyDescent="0.25">
      <c r="A24" s="22"/>
      <c r="B24" s="182" t="s">
        <v>76</v>
      </c>
      <c r="C24" s="30" t="s">
        <v>20</v>
      </c>
      <c r="D24" s="110">
        <v>3</v>
      </c>
      <c r="E24" s="30" t="s">
        <v>73</v>
      </c>
      <c r="F24" s="111">
        <v>26000</v>
      </c>
      <c r="G24" s="111">
        <f t="shared" si="0"/>
        <v>78000</v>
      </c>
    </row>
    <row r="25" spans="1:7" ht="12.75" customHeight="1" x14ac:dyDescent="0.25">
      <c r="A25" s="22"/>
      <c r="B25" s="182" t="s">
        <v>77</v>
      </c>
      <c r="C25" s="30" t="s">
        <v>20</v>
      </c>
      <c r="D25" s="110">
        <v>1</v>
      </c>
      <c r="E25" s="30" t="s">
        <v>73</v>
      </c>
      <c r="F25" s="111">
        <v>26000</v>
      </c>
      <c r="G25" s="111">
        <f t="shared" si="0"/>
        <v>26000</v>
      </c>
    </row>
    <row r="26" spans="1:7" ht="12.75" customHeight="1" x14ac:dyDescent="0.25">
      <c r="A26" s="22"/>
      <c r="B26" s="187" t="s">
        <v>78</v>
      </c>
      <c r="C26" s="188" t="s">
        <v>20</v>
      </c>
      <c r="D26" s="189">
        <v>18</v>
      </c>
      <c r="E26" s="188" t="s">
        <v>73</v>
      </c>
      <c r="F26" s="190">
        <v>26000</v>
      </c>
      <c r="G26" s="190">
        <f t="shared" si="0"/>
        <v>468000</v>
      </c>
    </row>
    <row r="27" spans="1:7" ht="12.75" customHeight="1" x14ac:dyDescent="0.25">
      <c r="A27" s="22"/>
      <c r="B27" s="182" t="s">
        <v>77</v>
      </c>
      <c r="C27" s="30" t="s">
        <v>20</v>
      </c>
      <c r="D27" s="110">
        <v>1</v>
      </c>
      <c r="E27" s="30" t="s">
        <v>73</v>
      </c>
      <c r="F27" s="111">
        <v>26000</v>
      </c>
      <c r="G27" s="111">
        <f t="shared" si="0"/>
        <v>26000</v>
      </c>
    </row>
    <row r="28" spans="1:7" ht="12.75" customHeight="1" x14ac:dyDescent="0.25">
      <c r="A28" s="22"/>
      <c r="B28" s="182" t="s">
        <v>79</v>
      </c>
      <c r="C28" s="30" t="s">
        <v>20</v>
      </c>
      <c r="D28" s="110">
        <v>4</v>
      </c>
      <c r="E28" s="30" t="s">
        <v>141</v>
      </c>
      <c r="F28" s="111">
        <v>26000</v>
      </c>
      <c r="G28" s="111">
        <f t="shared" si="0"/>
        <v>104000</v>
      </c>
    </row>
    <row r="29" spans="1:7" ht="12.75" customHeight="1" x14ac:dyDescent="0.25">
      <c r="A29" s="22"/>
      <c r="B29" s="182" t="s">
        <v>76</v>
      </c>
      <c r="C29" s="30" t="s">
        <v>20</v>
      </c>
      <c r="D29" s="110">
        <v>3</v>
      </c>
      <c r="E29" s="30" t="s">
        <v>80</v>
      </c>
      <c r="F29" s="111">
        <v>26000</v>
      </c>
      <c r="G29" s="111">
        <f t="shared" si="0"/>
        <v>78000</v>
      </c>
    </row>
    <row r="30" spans="1:7" ht="12.75" customHeight="1" x14ac:dyDescent="0.25">
      <c r="A30" s="22"/>
      <c r="B30" s="182" t="s">
        <v>81</v>
      </c>
      <c r="C30" s="30" t="s">
        <v>20</v>
      </c>
      <c r="D30" s="110">
        <v>0.2</v>
      </c>
      <c r="E30" s="30" t="s">
        <v>95</v>
      </c>
      <c r="F30" s="111">
        <v>26000</v>
      </c>
      <c r="G30" s="111">
        <f t="shared" si="0"/>
        <v>5200</v>
      </c>
    </row>
    <row r="31" spans="1:7" ht="12.75" customHeight="1" x14ac:dyDescent="0.25">
      <c r="A31" s="22"/>
      <c r="B31" s="182" t="s">
        <v>82</v>
      </c>
      <c r="C31" s="30" t="s">
        <v>20</v>
      </c>
      <c r="D31" s="110">
        <v>2</v>
      </c>
      <c r="E31" s="30" t="s">
        <v>95</v>
      </c>
      <c r="F31" s="111">
        <v>26000</v>
      </c>
      <c r="G31" s="111">
        <f t="shared" si="0"/>
        <v>52000</v>
      </c>
    </row>
    <row r="32" spans="1:7" ht="12.75" customHeight="1" x14ac:dyDescent="0.25">
      <c r="A32" s="22"/>
      <c r="B32" s="182" t="s">
        <v>83</v>
      </c>
      <c r="C32" s="30" t="s">
        <v>20</v>
      </c>
      <c r="D32" s="110">
        <v>3</v>
      </c>
      <c r="E32" s="30" t="s">
        <v>96</v>
      </c>
      <c r="F32" s="111">
        <v>26000</v>
      </c>
      <c r="G32" s="111">
        <f t="shared" si="0"/>
        <v>78000</v>
      </c>
    </row>
    <row r="33" spans="1:9" ht="12.75" customHeight="1" x14ac:dyDescent="0.25">
      <c r="A33" s="22"/>
      <c r="B33" s="31" t="s">
        <v>21</v>
      </c>
      <c r="C33" s="32"/>
      <c r="D33" s="32"/>
      <c r="E33" s="32"/>
      <c r="F33" s="32"/>
      <c r="G33" s="112">
        <f>SUM(G21:G32)</f>
        <v>1955200</v>
      </c>
    </row>
    <row r="34" spans="1:9" ht="12" customHeight="1" x14ac:dyDescent="0.25">
      <c r="A34" s="2"/>
      <c r="B34" s="23"/>
      <c r="C34" s="25"/>
      <c r="D34" s="25"/>
      <c r="E34" s="25"/>
      <c r="F34" s="33"/>
      <c r="G34" s="33"/>
    </row>
    <row r="35" spans="1:9" ht="12" customHeight="1" x14ac:dyDescent="0.25">
      <c r="A35" s="5"/>
      <c r="B35" s="34" t="s">
        <v>22</v>
      </c>
      <c r="C35" s="35"/>
      <c r="D35" s="36"/>
      <c r="E35" s="36"/>
      <c r="F35" s="37"/>
      <c r="G35" s="37"/>
    </row>
    <row r="36" spans="1:9" ht="24" customHeight="1" x14ac:dyDescent="0.25">
      <c r="A36" s="5"/>
      <c r="B36" s="38" t="s">
        <v>14</v>
      </c>
      <c r="C36" s="39" t="s">
        <v>15</v>
      </c>
      <c r="D36" s="39" t="s">
        <v>16</v>
      </c>
      <c r="E36" s="38" t="s">
        <v>17</v>
      </c>
      <c r="F36" s="39" t="s">
        <v>18</v>
      </c>
      <c r="G36" s="38" t="s">
        <v>19</v>
      </c>
    </row>
    <row r="37" spans="1:9" ht="12" customHeight="1" x14ac:dyDescent="0.25">
      <c r="A37" s="5"/>
      <c r="B37" s="40" t="s">
        <v>84</v>
      </c>
      <c r="C37" s="41" t="s">
        <v>84</v>
      </c>
      <c r="D37" s="41" t="s">
        <v>84</v>
      </c>
      <c r="E37" s="41" t="s">
        <v>84</v>
      </c>
      <c r="F37" s="105" t="s">
        <v>84</v>
      </c>
      <c r="G37" s="113">
        <v>0</v>
      </c>
    </row>
    <row r="38" spans="1:9" ht="12" customHeight="1" x14ac:dyDescent="0.25">
      <c r="A38" s="5"/>
      <c r="B38" s="42" t="s">
        <v>23</v>
      </c>
      <c r="C38" s="43"/>
      <c r="D38" s="43"/>
      <c r="E38" s="43"/>
      <c r="F38" s="44"/>
      <c r="G38" s="114">
        <f>SUM(G37)</f>
        <v>0</v>
      </c>
    </row>
    <row r="39" spans="1:9" ht="12" customHeight="1" x14ac:dyDescent="0.25">
      <c r="A39" s="2"/>
      <c r="B39" s="45"/>
      <c r="C39" s="46"/>
      <c r="D39" s="46"/>
      <c r="E39" s="46"/>
      <c r="F39" s="47"/>
      <c r="G39" s="47"/>
    </row>
    <row r="40" spans="1:9" ht="12" customHeight="1" x14ac:dyDescent="0.25">
      <c r="A40" s="5"/>
      <c r="B40" s="115" t="s">
        <v>24</v>
      </c>
      <c r="C40" s="116"/>
      <c r="D40" s="117"/>
      <c r="E40" s="117"/>
      <c r="F40" s="118"/>
      <c r="G40" s="118"/>
    </row>
    <row r="41" spans="1:9" ht="24" customHeight="1" x14ac:dyDescent="0.25">
      <c r="A41" s="68"/>
      <c r="B41" s="122" t="s">
        <v>14</v>
      </c>
      <c r="C41" s="122" t="s">
        <v>15</v>
      </c>
      <c r="D41" s="122" t="s">
        <v>16</v>
      </c>
      <c r="E41" s="122" t="s">
        <v>17</v>
      </c>
      <c r="F41" s="123" t="s">
        <v>18</v>
      </c>
      <c r="G41" s="122" t="s">
        <v>19</v>
      </c>
    </row>
    <row r="42" spans="1:9" ht="12.75" customHeight="1" x14ac:dyDescent="0.25">
      <c r="A42" s="68"/>
      <c r="B42" s="124" t="s">
        <v>26</v>
      </c>
      <c r="C42" s="125" t="s">
        <v>25</v>
      </c>
      <c r="D42" s="126">
        <v>0.4</v>
      </c>
      <c r="E42" s="125" t="s">
        <v>142</v>
      </c>
      <c r="F42" s="127">
        <v>360000</v>
      </c>
      <c r="G42" s="127">
        <f>D42*F42</f>
        <v>144000</v>
      </c>
      <c r="I42" s="186">
        <v>1.0449999999999999</v>
      </c>
    </row>
    <row r="43" spans="1:9" ht="12.75" customHeight="1" x14ac:dyDescent="0.25">
      <c r="A43" s="68"/>
      <c r="B43" s="124" t="s">
        <v>85</v>
      </c>
      <c r="C43" s="125" t="s">
        <v>25</v>
      </c>
      <c r="D43" s="126">
        <v>1</v>
      </c>
      <c r="E43" s="125" t="s">
        <v>121</v>
      </c>
      <c r="F43" s="127">
        <v>90000</v>
      </c>
      <c r="G43" s="127">
        <f t="shared" ref="G43:G49" si="1">D43*F43</f>
        <v>90000</v>
      </c>
    </row>
    <row r="44" spans="1:9" ht="12.75" customHeight="1" x14ac:dyDescent="0.25">
      <c r="A44" s="68"/>
      <c r="B44" s="124" t="s">
        <v>86</v>
      </c>
      <c r="C44" s="125" t="s">
        <v>25</v>
      </c>
      <c r="D44" s="126">
        <v>1</v>
      </c>
      <c r="E44" s="125" t="s">
        <v>121</v>
      </c>
      <c r="F44" s="127">
        <v>90000</v>
      </c>
      <c r="G44" s="127">
        <f t="shared" si="1"/>
        <v>90000</v>
      </c>
    </row>
    <row r="45" spans="1:9" ht="12.75" customHeight="1" x14ac:dyDescent="0.25">
      <c r="A45" s="68"/>
      <c r="B45" s="124" t="s">
        <v>87</v>
      </c>
      <c r="C45" s="125" t="s">
        <v>25</v>
      </c>
      <c r="D45" s="126">
        <v>0.5</v>
      </c>
      <c r="E45" s="125" t="s">
        <v>140</v>
      </c>
      <c r="F45" s="127">
        <v>180000</v>
      </c>
      <c r="G45" s="127">
        <f t="shared" si="1"/>
        <v>90000</v>
      </c>
    </row>
    <row r="46" spans="1:9" ht="12.75" customHeight="1" x14ac:dyDescent="0.25">
      <c r="A46" s="68"/>
      <c r="B46" s="191" t="s">
        <v>88</v>
      </c>
      <c r="C46" s="192" t="s">
        <v>25</v>
      </c>
      <c r="D46" s="193">
        <v>1.5</v>
      </c>
      <c r="E46" s="192" t="s">
        <v>97</v>
      </c>
      <c r="F46" s="127">
        <v>180000</v>
      </c>
      <c r="G46" s="194">
        <f t="shared" si="1"/>
        <v>270000</v>
      </c>
    </row>
    <row r="47" spans="1:9" ht="12.75" customHeight="1" x14ac:dyDescent="0.25">
      <c r="A47" s="68"/>
      <c r="B47" s="124" t="s">
        <v>87</v>
      </c>
      <c r="C47" s="125" t="s">
        <v>25</v>
      </c>
      <c r="D47" s="126">
        <v>0.4</v>
      </c>
      <c r="E47" s="125" t="s">
        <v>143</v>
      </c>
      <c r="F47" s="127">
        <v>180000</v>
      </c>
      <c r="G47" s="127">
        <f t="shared" si="1"/>
        <v>72000</v>
      </c>
    </row>
    <row r="48" spans="1:9" ht="15" x14ac:dyDescent="0.25">
      <c r="A48" s="68"/>
      <c r="B48" s="124" t="s">
        <v>89</v>
      </c>
      <c r="C48" s="125" t="s">
        <v>25</v>
      </c>
      <c r="D48" s="126">
        <v>0.2</v>
      </c>
      <c r="E48" s="125" t="s">
        <v>128</v>
      </c>
      <c r="F48" s="127">
        <v>210000</v>
      </c>
      <c r="G48" s="127">
        <f t="shared" si="1"/>
        <v>42000</v>
      </c>
    </row>
    <row r="49" spans="1:7" ht="15" x14ac:dyDescent="0.25">
      <c r="A49" s="68"/>
      <c r="B49" s="124" t="s">
        <v>90</v>
      </c>
      <c r="C49" s="125" t="s">
        <v>25</v>
      </c>
      <c r="D49" s="126">
        <v>0.2</v>
      </c>
      <c r="E49" s="125" t="s">
        <v>73</v>
      </c>
      <c r="F49" s="127">
        <v>120000</v>
      </c>
      <c r="G49" s="127">
        <f t="shared" si="1"/>
        <v>24000</v>
      </c>
    </row>
    <row r="50" spans="1:7" ht="12.75" customHeight="1" x14ac:dyDescent="0.25">
      <c r="A50" s="68"/>
      <c r="B50" s="128" t="s">
        <v>27</v>
      </c>
      <c r="C50" s="129"/>
      <c r="D50" s="129"/>
      <c r="E50" s="129"/>
      <c r="F50" s="129"/>
      <c r="G50" s="130">
        <f>G42+G43+G44+G45+G46+G47+G48+G49</f>
        <v>822000</v>
      </c>
    </row>
    <row r="51" spans="1:7" ht="12" customHeight="1" x14ac:dyDescent="0.25">
      <c r="A51" s="2"/>
      <c r="B51" s="119"/>
      <c r="C51" s="120"/>
      <c r="D51" s="120"/>
      <c r="E51" s="120"/>
      <c r="F51" s="121"/>
      <c r="G51" s="121"/>
    </row>
    <row r="52" spans="1:7" ht="12" customHeight="1" x14ac:dyDescent="0.25">
      <c r="A52" s="5"/>
      <c r="B52" s="34" t="s">
        <v>28</v>
      </c>
      <c r="C52" s="35"/>
      <c r="D52" s="36"/>
      <c r="E52" s="36"/>
      <c r="F52" s="37"/>
      <c r="G52" s="37"/>
    </row>
    <row r="53" spans="1:7" ht="24" customHeight="1" x14ac:dyDescent="0.25">
      <c r="A53" s="5"/>
      <c r="B53" s="49" t="s">
        <v>29</v>
      </c>
      <c r="C53" s="49" t="s">
        <v>30</v>
      </c>
      <c r="D53" s="49" t="s">
        <v>31</v>
      </c>
      <c r="E53" s="49" t="s">
        <v>17</v>
      </c>
      <c r="F53" s="49" t="s">
        <v>18</v>
      </c>
      <c r="G53" s="49" t="s">
        <v>19</v>
      </c>
    </row>
    <row r="54" spans="1:7" ht="12.75" customHeight="1" x14ac:dyDescent="0.25">
      <c r="A54" s="22"/>
      <c r="B54" s="169" t="s">
        <v>105</v>
      </c>
      <c r="C54" s="170" t="s">
        <v>98</v>
      </c>
      <c r="D54" s="171">
        <v>2</v>
      </c>
      <c r="E54" s="172" t="s">
        <v>122</v>
      </c>
      <c r="F54" s="171">
        <f>'CEBOLLA TEMPRANA'!F54*'Al 22.06.22'!$I$42</f>
        <v>627000</v>
      </c>
      <c r="G54" s="171">
        <f>D54*F54</f>
        <v>1254000</v>
      </c>
    </row>
    <row r="55" spans="1:7" ht="12.75" customHeight="1" x14ac:dyDescent="0.25">
      <c r="A55" s="22"/>
      <c r="B55" s="173" t="s">
        <v>32</v>
      </c>
      <c r="C55" s="174"/>
      <c r="D55" s="175"/>
      <c r="E55" s="174"/>
      <c r="F55" s="171">
        <f>'CEBOLLA TEMPRANA'!F55*'Al 22.06.22'!$I$42</f>
        <v>0</v>
      </c>
      <c r="G55" s="171">
        <f t="shared" ref="G55:G77" si="2">D55*F55</f>
        <v>0</v>
      </c>
    </row>
    <row r="56" spans="1:7" ht="12.75" customHeight="1" x14ac:dyDescent="0.25">
      <c r="A56" s="22"/>
      <c r="B56" s="176" t="s">
        <v>91</v>
      </c>
      <c r="C56" s="172" t="s">
        <v>33</v>
      </c>
      <c r="D56" s="172">
        <v>300</v>
      </c>
      <c r="E56" s="172" t="s">
        <v>95</v>
      </c>
      <c r="F56" s="171">
        <f>'CEBOLLA TEMPRANA'!F56*'Al 22.06.22'!$I$42</f>
        <v>1144.0659999999998</v>
      </c>
      <c r="G56" s="171">
        <f t="shared" si="2"/>
        <v>343219.79999999993</v>
      </c>
    </row>
    <row r="57" spans="1:7" ht="12.75" customHeight="1" x14ac:dyDescent="0.25">
      <c r="A57" s="22"/>
      <c r="B57" s="176" t="s">
        <v>115</v>
      </c>
      <c r="C57" s="174" t="s">
        <v>33</v>
      </c>
      <c r="D57" s="175">
        <v>400</v>
      </c>
      <c r="E57" s="174" t="s">
        <v>121</v>
      </c>
      <c r="F57" s="171">
        <f>'CEBOLLA TEMPRANA'!F57*'Al 22.06.22'!$I$42</f>
        <v>1316.6999999999998</v>
      </c>
      <c r="G57" s="171">
        <f t="shared" si="2"/>
        <v>526679.99999999988</v>
      </c>
    </row>
    <row r="58" spans="1:7" ht="12.75" customHeight="1" x14ac:dyDescent="0.25">
      <c r="A58" s="22"/>
      <c r="B58" s="176" t="s">
        <v>116</v>
      </c>
      <c r="C58" s="174" t="s">
        <v>33</v>
      </c>
      <c r="D58" s="175">
        <v>300</v>
      </c>
      <c r="E58" s="174" t="s">
        <v>92</v>
      </c>
      <c r="F58" s="171">
        <f>'CEBOLLA TEMPRANA'!F58*'Al 22.06.22'!$I$42</f>
        <v>1562.2749999999999</v>
      </c>
      <c r="G58" s="171">
        <f t="shared" si="2"/>
        <v>468682.49999999994</v>
      </c>
    </row>
    <row r="59" spans="1:7" ht="12.75" customHeight="1" x14ac:dyDescent="0.25">
      <c r="A59" s="22"/>
      <c r="B59" s="173" t="s">
        <v>117</v>
      </c>
      <c r="C59" s="174"/>
      <c r="D59" s="175"/>
      <c r="E59" s="174"/>
      <c r="F59" s="171">
        <f>'CEBOLLA TEMPRANA'!F59*'Al 22.06.22'!$I$42</f>
        <v>0</v>
      </c>
      <c r="G59" s="171">
        <f t="shared" si="2"/>
        <v>0</v>
      </c>
    </row>
    <row r="60" spans="1:7" ht="12.75" customHeight="1" x14ac:dyDescent="0.25">
      <c r="A60" s="22"/>
      <c r="B60" s="176" t="s">
        <v>118</v>
      </c>
      <c r="C60" s="174" t="s">
        <v>94</v>
      </c>
      <c r="D60" s="175">
        <v>4</v>
      </c>
      <c r="E60" s="174" t="s">
        <v>123</v>
      </c>
      <c r="F60" s="171">
        <f>'CEBOLLA TEMPRANA'!F60*'Al 22.06.22'!$I$42</f>
        <v>18392</v>
      </c>
      <c r="G60" s="171">
        <f t="shared" si="2"/>
        <v>73568</v>
      </c>
    </row>
    <row r="61" spans="1:7" ht="12.75" customHeight="1" x14ac:dyDescent="0.25">
      <c r="A61" s="22"/>
      <c r="B61" s="173" t="s">
        <v>106</v>
      </c>
      <c r="C61" s="174"/>
      <c r="D61" s="175"/>
      <c r="E61" s="174"/>
      <c r="F61" s="171">
        <f>'CEBOLLA TEMPRANA'!F61*'Al 22.06.22'!$I$42</f>
        <v>0</v>
      </c>
      <c r="G61" s="171">
        <f t="shared" si="2"/>
        <v>0</v>
      </c>
    </row>
    <row r="62" spans="1:7" ht="12.75" customHeight="1" x14ac:dyDescent="0.25">
      <c r="A62" s="22"/>
      <c r="B62" s="176" t="s">
        <v>108</v>
      </c>
      <c r="C62" s="174" t="s">
        <v>94</v>
      </c>
      <c r="D62" s="175">
        <v>1</v>
      </c>
      <c r="E62" s="174" t="s">
        <v>124</v>
      </c>
      <c r="F62" s="171">
        <f>'CEBOLLA TEMPRANA'!F62*'Al 22.06.22'!$I$42</f>
        <v>167200</v>
      </c>
      <c r="G62" s="171">
        <f t="shared" si="2"/>
        <v>167200</v>
      </c>
    </row>
    <row r="63" spans="1:7" ht="12.75" customHeight="1" x14ac:dyDescent="0.25">
      <c r="A63" s="22"/>
      <c r="B63" s="176" t="s">
        <v>109</v>
      </c>
      <c r="C63" s="174" t="s">
        <v>94</v>
      </c>
      <c r="D63" s="175">
        <v>5</v>
      </c>
      <c r="E63" s="174" t="s">
        <v>124</v>
      </c>
      <c r="F63" s="171">
        <f>'CEBOLLA TEMPRANA'!F63*'Al 22.06.22'!$I$42</f>
        <v>183920</v>
      </c>
      <c r="G63" s="171">
        <f t="shared" si="2"/>
        <v>919600</v>
      </c>
    </row>
    <row r="64" spans="1:7" ht="12.75" customHeight="1" x14ac:dyDescent="0.25">
      <c r="A64" s="22"/>
      <c r="B64" s="176" t="s">
        <v>130</v>
      </c>
      <c r="C64" s="174" t="s">
        <v>98</v>
      </c>
      <c r="D64" s="175">
        <v>4</v>
      </c>
      <c r="E64" s="174" t="s">
        <v>124</v>
      </c>
      <c r="F64" s="171">
        <f>'CEBOLLA TEMPRANA'!F64*'Al 22.06.22'!$I$42</f>
        <v>36188.35</v>
      </c>
      <c r="G64" s="171">
        <f t="shared" si="2"/>
        <v>144753.4</v>
      </c>
    </row>
    <row r="65" spans="1:7" ht="12.75" customHeight="1" x14ac:dyDescent="0.25">
      <c r="A65" s="22"/>
      <c r="B65" s="176" t="s">
        <v>131</v>
      </c>
      <c r="C65" s="174" t="s">
        <v>98</v>
      </c>
      <c r="D65" s="175">
        <v>10</v>
      </c>
      <c r="E65" s="174" t="s">
        <v>124</v>
      </c>
      <c r="F65" s="171">
        <f>'CEBOLLA TEMPRANA'!F65*'Al 22.06.22'!$I$42</f>
        <v>4310.8339999999998</v>
      </c>
      <c r="G65" s="171">
        <f t="shared" si="2"/>
        <v>43108.34</v>
      </c>
    </row>
    <row r="66" spans="1:7" ht="12.75" customHeight="1" x14ac:dyDescent="0.25">
      <c r="A66" s="22"/>
      <c r="B66" s="173" t="s">
        <v>34</v>
      </c>
      <c r="C66" s="174"/>
      <c r="D66" s="175"/>
      <c r="E66" s="174"/>
      <c r="F66" s="171">
        <f>'CEBOLLA TEMPRANA'!F66*'Al 22.06.22'!$I$42</f>
        <v>0</v>
      </c>
      <c r="G66" s="171">
        <f t="shared" si="2"/>
        <v>0</v>
      </c>
    </row>
    <row r="67" spans="1:7" ht="12.75" customHeight="1" x14ac:dyDescent="0.25">
      <c r="A67" s="22"/>
      <c r="B67" s="176" t="s">
        <v>110</v>
      </c>
      <c r="C67" s="174" t="s">
        <v>94</v>
      </c>
      <c r="D67" s="175">
        <v>4</v>
      </c>
      <c r="E67" s="174" t="s">
        <v>125</v>
      </c>
      <c r="F67" s="171">
        <f>'CEBOLLA TEMPRANA'!F67*'Al 22.06.22'!$I$42</f>
        <v>14629.999999999998</v>
      </c>
      <c r="G67" s="171">
        <f t="shared" si="2"/>
        <v>58519.999999999993</v>
      </c>
    </row>
    <row r="68" spans="1:7" ht="12.75" customHeight="1" x14ac:dyDescent="0.25">
      <c r="A68" s="22"/>
      <c r="B68" s="176" t="s">
        <v>132</v>
      </c>
      <c r="C68" s="174" t="s">
        <v>94</v>
      </c>
      <c r="D68" s="175">
        <v>1.5</v>
      </c>
      <c r="E68" s="174" t="s">
        <v>126</v>
      </c>
      <c r="F68" s="171">
        <f>'CEBOLLA TEMPRANA'!F68*'Al 22.06.22'!$I$42</f>
        <v>25100.899999999998</v>
      </c>
      <c r="G68" s="171">
        <f t="shared" si="2"/>
        <v>37651.35</v>
      </c>
    </row>
    <row r="69" spans="1:7" ht="12.75" customHeight="1" x14ac:dyDescent="0.25">
      <c r="A69" s="22"/>
      <c r="B69" s="176" t="s">
        <v>111</v>
      </c>
      <c r="C69" s="174" t="s">
        <v>94</v>
      </c>
      <c r="D69" s="175">
        <v>2</v>
      </c>
      <c r="E69" s="174" t="s">
        <v>127</v>
      </c>
      <c r="F69" s="171">
        <f>'CEBOLLA TEMPRANA'!F69*'Al 22.06.22'!$I$42</f>
        <v>48070</v>
      </c>
      <c r="G69" s="171">
        <f t="shared" si="2"/>
        <v>96140</v>
      </c>
    </row>
    <row r="70" spans="1:7" ht="12.75" customHeight="1" x14ac:dyDescent="0.25">
      <c r="A70" s="22"/>
      <c r="B70" s="176" t="s">
        <v>134</v>
      </c>
      <c r="C70" s="174" t="s">
        <v>94</v>
      </c>
      <c r="D70" s="175">
        <v>1</v>
      </c>
      <c r="E70" s="174" t="s">
        <v>128</v>
      </c>
      <c r="F70" s="171">
        <f>'CEBOLLA TEMPRANA'!F70*'Al 22.06.22'!$I$42</f>
        <v>36575</v>
      </c>
      <c r="G70" s="171">
        <f t="shared" si="2"/>
        <v>36575</v>
      </c>
    </row>
    <row r="71" spans="1:7" ht="12.75" customHeight="1" x14ac:dyDescent="0.25">
      <c r="A71" s="22"/>
      <c r="B71" s="173" t="s">
        <v>107</v>
      </c>
      <c r="C71" s="174"/>
      <c r="D71" s="175"/>
      <c r="E71" s="174"/>
      <c r="F71" s="171">
        <f>'CEBOLLA TEMPRANA'!F71*'Al 22.06.22'!$I$42</f>
        <v>0</v>
      </c>
      <c r="G71" s="171">
        <f t="shared" si="2"/>
        <v>0</v>
      </c>
    </row>
    <row r="72" spans="1:7" ht="12.75" customHeight="1" x14ac:dyDescent="0.25">
      <c r="A72" s="22"/>
      <c r="B72" s="176" t="s">
        <v>112</v>
      </c>
      <c r="C72" s="174" t="s">
        <v>94</v>
      </c>
      <c r="D72" s="175">
        <v>1</v>
      </c>
      <c r="E72" s="174" t="s">
        <v>93</v>
      </c>
      <c r="F72" s="171">
        <f>'CEBOLLA TEMPRANA'!F72*'Al 22.06.22'!$I$42</f>
        <v>76619.399999999994</v>
      </c>
      <c r="G72" s="171">
        <f t="shared" si="2"/>
        <v>76619.399999999994</v>
      </c>
    </row>
    <row r="73" spans="1:7" ht="12.75" customHeight="1" x14ac:dyDescent="0.25">
      <c r="A73" s="22"/>
      <c r="B73" s="176" t="s">
        <v>113</v>
      </c>
      <c r="C73" s="174" t="s">
        <v>94</v>
      </c>
      <c r="D73" s="175">
        <v>1.6</v>
      </c>
      <c r="E73" s="174" t="s">
        <v>93</v>
      </c>
      <c r="F73" s="171">
        <f>'CEBOLLA TEMPRANA'!F73*'Al 22.06.22'!$I$42</f>
        <v>108899.45</v>
      </c>
      <c r="G73" s="171">
        <f t="shared" si="2"/>
        <v>174239.12</v>
      </c>
    </row>
    <row r="74" spans="1:7" ht="12.75" customHeight="1" x14ac:dyDescent="0.25">
      <c r="A74" s="22"/>
      <c r="B74" s="176" t="s">
        <v>133</v>
      </c>
      <c r="C74" s="172" t="s">
        <v>94</v>
      </c>
      <c r="D74" s="172">
        <v>3</v>
      </c>
      <c r="E74" s="174" t="s">
        <v>93</v>
      </c>
      <c r="F74" s="171">
        <f>'CEBOLLA TEMPRANA'!F74*'Al 22.06.22'!$I$42</f>
        <v>55625.35</v>
      </c>
      <c r="G74" s="171">
        <f t="shared" si="2"/>
        <v>166876.04999999999</v>
      </c>
    </row>
    <row r="75" spans="1:7" ht="12.75" customHeight="1" x14ac:dyDescent="0.25">
      <c r="A75" s="22"/>
      <c r="B75" s="177" t="s">
        <v>114</v>
      </c>
      <c r="C75" s="178" t="s">
        <v>98</v>
      </c>
      <c r="D75" s="179">
        <v>3</v>
      </c>
      <c r="E75" s="174" t="s">
        <v>93</v>
      </c>
      <c r="F75" s="171">
        <f>'CEBOLLA TEMPRANA'!F75*'Al 22.06.22'!$I$42</f>
        <v>29782.499999999996</v>
      </c>
      <c r="G75" s="171">
        <f t="shared" si="2"/>
        <v>89347.499999999985</v>
      </c>
    </row>
    <row r="76" spans="1:7" ht="12.75" customHeight="1" x14ac:dyDescent="0.25">
      <c r="A76" s="68"/>
      <c r="B76" s="181" t="s">
        <v>119</v>
      </c>
      <c r="C76" s="178"/>
      <c r="D76" s="179"/>
      <c r="E76" s="178"/>
      <c r="F76" s="171">
        <f>'CEBOLLA TEMPRANA'!F76*'Al 22.06.22'!$I$42</f>
        <v>0</v>
      </c>
      <c r="G76" s="171">
        <f t="shared" si="2"/>
        <v>0</v>
      </c>
    </row>
    <row r="77" spans="1:7" ht="12.75" customHeight="1" x14ac:dyDescent="0.25">
      <c r="A77" s="68"/>
      <c r="B77" s="177" t="s">
        <v>120</v>
      </c>
      <c r="C77" s="178" t="s">
        <v>94</v>
      </c>
      <c r="D77" s="179">
        <v>8</v>
      </c>
      <c r="E77" s="178" t="s">
        <v>129</v>
      </c>
      <c r="F77" s="171">
        <f>'CEBOLLA TEMPRANA'!F77*'Al 22.06.22'!$I$42</f>
        <v>31099.199999999997</v>
      </c>
      <c r="G77" s="171">
        <f t="shared" si="2"/>
        <v>248793.59999999998</v>
      </c>
    </row>
    <row r="78" spans="1:7" ht="12.75" customHeight="1" x14ac:dyDescent="0.25">
      <c r="A78" s="68"/>
      <c r="B78" s="157"/>
      <c r="C78" s="158"/>
      <c r="D78" s="159"/>
      <c r="E78" s="158"/>
      <c r="F78" s="160"/>
      <c r="G78" s="161"/>
    </row>
    <row r="79" spans="1:7" ht="13.5" customHeight="1" x14ac:dyDescent="0.25">
      <c r="A79" s="5"/>
      <c r="B79" s="51" t="s">
        <v>35</v>
      </c>
      <c r="C79" s="52"/>
      <c r="D79" s="52"/>
      <c r="E79" s="52"/>
      <c r="F79" s="53"/>
      <c r="G79" s="132">
        <f>SUM(G54:G77)</f>
        <v>4925574.0599999996</v>
      </c>
    </row>
    <row r="80" spans="1:7" ht="12" customHeight="1" x14ac:dyDescent="0.25">
      <c r="A80" s="2"/>
      <c r="B80" s="45"/>
      <c r="C80" s="46"/>
      <c r="D80" s="46"/>
      <c r="E80" s="54"/>
      <c r="F80" s="47"/>
      <c r="G80" s="47"/>
    </row>
    <row r="81" spans="1:7" ht="12" customHeight="1" x14ac:dyDescent="0.25">
      <c r="A81" s="5"/>
      <c r="B81" s="34" t="s">
        <v>36</v>
      </c>
      <c r="C81" s="35"/>
      <c r="D81" s="36"/>
      <c r="E81" s="36"/>
      <c r="F81" s="37"/>
      <c r="G81" s="37"/>
    </row>
    <row r="82" spans="1:7" ht="28.5" customHeight="1" x14ac:dyDescent="0.25">
      <c r="A82" s="5"/>
      <c r="B82" s="48" t="s">
        <v>37</v>
      </c>
      <c r="C82" s="49" t="s">
        <v>30</v>
      </c>
      <c r="D82" s="49" t="s">
        <v>31</v>
      </c>
      <c r="E82" s="48" t="s">
        <v>17</v>
      </c>
      <c r="F82" s="49" t="s">
        <v>18</v>
      </c>
      <c r="G82" s="48" t="s">
        <v>19</v>
      </c>
    </row>
    <row r="83" spans="1:7" ht="12.75" customHeight="1" x14ac:dyDescent="0.25">
      <c r="A83" s="22"/>
      <c r="B83" s="182" t="s">
        <v>137</v>
      </c>
      <c r="C83" s="50" t="s">
        <v>135</v>
      </c>
      <c r="D83" s="131">
        <v>5</v>
      </c>
      <c r="E83" s="30" t="s">
        <v>136</v>
      </c>
      <c r="F83" s="137">
        <v>650000</v>
      </c>
      <c r="G83" s="131">
        <f>D83*F83</f>
        <v>3250000</v>
      </c>
    </row>
    <row r="84" spans="1:7" ht="13.5" customHeight="1" x14ac:dyDescent="0.25">
      <c r="A84" s="5"/>
      <c r="B84" s="55" t="s">
        <v>38</v>
      </c>
      <c r="C84" s="56"/>
      <c r="D84" s="56"/>
      <c r="E84" s="56"/>
      <c r="F84" s="56"/>
      <c r="G84" s="134">
        <f>SUM(G83)</f>
        <v>3250000</v>
      </c>
    </row>
    <row r="85" spans="1:7" ht="12" customHeight="1" x14ac:dyDescent="0.25">
      <c r="A85" s="2"/>
      <c r="B85" s="71" t="s">
        <v>84</v>
      </c>
      <c r="C85" s="135" t="s">
        <v>84</v>
      </c>
      <c r="D85" s="136" t="s">
        <v>84</v>
      </c>
      <c r="E85" s="71"/>
      <c r="F85" s="72" t="s">
        <v>84</v>
      </c>
      <c r="G85" s="72"/>
    </row>
    <row r="86" spans="1:7" ht="12" customHeight="1" x14ac:dyDescent="0.25">
      <c r="A86" s="68"/>
      <c r="B86" s="73" t="s">
        <v>39</v>
      </c>
      <c r="C86" s="74"/>
      <c r="D86" s="74"/>
      <c r="E86" s="74"/>
      <c r="F86" s="74"/>
      <c r="G86" s="75">
        <f>G33+G38+G50+G79+G84</f>
        <v>10952774.059999999</v>
      </c>
    </row>
    <row r="87" spans="1:7" ht="12" customHeight="1" x14ac:dyDescent="0.25">
      <c r="A87" s="68"/>
      <c r="B87" s="76" t="s">
        <v>40</v>
      </c>
      <c r="C87" s="58"/>
      <c r="D87" s="58"/>
      <c r="E87" s="58"/>
      <c r="F87" s="58"/>
      <c r="G87" s="77">
        <f>G86*0.05</f>
        <v>547638.70299999998</v>
      </c>
    </row>
    <row r="88" spans="1:7" ht="12" customHeight="1" x14ac:dyDescent="0.25">
      <c r="A88" s="68"/>
      <c r="B88" s="78" t="s">
        <v>41</v>
      </c>
      <c r="C88" s="57"/>
      <c r="D88" s="57"/>
      <c r="E88" s="57"/>
      <c r="F88" s="57"/>
      <c r="G88" s="79">
        <f>G87+G86</f>
        <v>11500412.762999998</v>
      </c>
    </row>
    <row r="89" spans="1:7" ht="12" customHeight="1" x14ac:dyDescent="0.25">
      <c r="A89" s="68"/>
      <c r="B89" s="76" t="s">
        <v>42</v>
      </c>
      <c r="C89" s="58"/>
      <c r="D89" s="58"/>
      <c r="E89" s="58"/>
      <c r="F89" s="58"/>
      <c r="G89" s="77">
        <f>G12</f>
        <v>14000000</v>
      </c>
    </row>
    <row r="90" spans="1:7" ht="12" customHeight="1" x14ac:dyDescent="0.25">
      <c r="A90" s="68"/>
      <c r="B90" s="80" t="s">
        <v>43</v>
      </c>
      <c r="C90" s="81"/>
      <c r="D90" s="81"/>
      <c r="E90" s="81"/>
      <c r="F90" s="81"/>
      <c r="G90" s="109">
        <f>G89-G88</f>
        <v>2499587.2370000016</v>
      </c>
    </row>
    <row r="91" spans="1:7" ht="12" customHeight="1" x14ac:dyDescent="0.25">
      <c r="A91" s="68"/>
      <c r="B91" s="69" t="s">
        <v>44</v>
      </c>
      <c r="C91" s="70"/>
      <c r="D91" s="70"/>
      <c r="E91" s="70"/>
      <c r="F91" s="70"/>
      <c r="G91" s="65"/>
    </row>
    <row r="92" spans="1:7" ht="12.75" customHeight="1" thickBot="1" x14ac:dyDescent="0.3">
      <c r="A92" s="68"/>
      <c r="B92" s="82"/>
      <c r="C92" s="70"/>
      <c r="D92" s="70"/>
      <c r="E92" s="70"/>
      <c r="F92" s="70"/>
      <c r="G92" s="65"/>
    </row>
    <row r="93" spans="1:7" ht="12" customHeight="1" x14ac:dyDescent="0.25">
      <c r="A93" s="68"/>
      <c r="B93" s="94" t="s">
        <v>45</v>
      </c>
      <c r="C93" s="95"/>
      <c r="D93" s="95"/>
      <c r="E93" s="95"/>
      <c r="F93" s="96"/>
      <c r="G93" s="65"/>
    </row>
    <row r="94" spans="1:7" ht="12" customHeight="1" x14ac:dyDescent="0.25">
      <c r="A94" s="68"/>
      <c r="B94" s="97" t="s">
        <v>46</v>
      </c>
      <c r="C94" s="67"/>
      <c r="D94" s="67"/>
      <c r="E94" s="67"/>
      <c r="F94" s="98"/>
      <c r="G94" s="65"/>
    </row>
    <row r="95" spans="1:7" ht="12" customHeight="1" x14ac:dyDescent="0.25">
      <c r="A95" s="68"/>
      <c r="B95" s="97" t="s">
        <v>47</v>
      </c>
      <c r="C95" s="67"/>
      <c r="D95" s="67"/>
      <c r="E95" s="67"/>
      <c r="F95" s="98"/>
      <c r="G95" s="65"/>
    </row>
    <row r="96" spans="1:7" ht="12" customHeight="1" x14ac:dyDescent="0.25">
      <c r="A96" s="68"/>
      <c r="B96" s="97" t="s">
        <v>48</v>
      </c>
      <c r="C96" s="67"/>
      <c r="D96" s="67"/>
      <c r="E96" s="67"/>
      <c r="F96" s="98"/>
      <c r="G96" s="65"/>
    </row>
    <row r="97" spans="1:7" ht="12" customHeight="1" x14ac:dyDescent="0.25">
      <c r="A97" s="68"/>
      <c r="B97" s="97" t="s">
        <v>49</v>
      </c>
      <c r="C97" s="67"/>
      <c r="D97" s="67"/>
      <c r="E97" s="67"/>
      <c r="F97" s="98"/>
      <c r="G97" s="65"/>
    </row>
    <row r="98" spans="1:7" ht="12" customHeight="1" x14ac:dyDescent="0.25">
      <c r="A98" s="68"/>
      <c r="B98" s="97" t="s">
        <v>50</v>
      </c>
      <c r="C98" s="67"/>
      <c r="D98" s="67"/>
      <c r="E98" s="67"/>
      <c r="F98" s="98"/>
      <c r="G98" s="65"/>
    </row>
    <row r="99" spans="1:7" ht="12.75" customHeight="1" thickBot="1" x14ac:dyDescent="0.3">
      <c r="A99" s="68"/>
      <c r="B99" s="99" t="s">
        <v>51</v>
      </c>
      <c r="C99" s="100"/>
      <c r="D99" s="100"/>
      <c r="E99" s="100"/>
      <c r="F99" s="101"/>
      <c r="G99" s="65"/>
    </row>
    <row r="100" spans="1:7" ht="12.75" customHeight="1" x14ac:dyDescent="0.25">
      <c r="A100" s="68"/>
      <c r="B100" s="92"/>
      <c r="C100" s="67"/>
      <c r="D100" s="67"/>
      <c r="E100" s="67"/>
      <c r="F100" s="67"/>
      <c r="G100" s="65"/>
    </row>
    <row r="101" spans="1:7" ht="15" customHeight="1" thickBot="1" x14ac:dyDescent="0.3">
      <c r="A101" s="68"/>
      <c r="B101" s="207" t="s">
        <v>52</v>
      </c>
      <c r="C101" s="208"/>
      <c r="D101" s="91"/>
      <c r="E101" s="59"/>
      <c r="F101" s="59"/>
      <c r="G101" s="65"/>
    </row>
    <row r="102" spans="1:7" ht="12" customHeight="1" x14ac:dyDescent="0.25">
      <c r="A102" s="68"/>
      <c r="B102" s="84" t="s">
        <v>37</v>
      </c>
      <c r="C102" s="60" t="s">
        <v>53</v>
      </c>
      <c r="D102" s="85" t="s">
        <v>54</v>
      </c>
      <c r="E102" s="59"/>
      <c r="F102" s="59"/>
      <c r="G102" s="65"/>
    </row>
    <row r="103" spans="1:7" ht="12" customHeight="1" x14ac:dyDescent="0.25">
      <c r="A103" s="68"/>
      <c r="B103" s="86" t="s">
        <v>55</v>
      </c>
      <c r="C103" s="61">
        <f>G33</f>
        <v>1955200</v>
      </c>
      <c r="D103" s="87">
        <f>(C103/C109)</f>
        <v>0.17001128918523847</v>
      </c>
      <c r="E103" s="59"/>
      <c r="F103" s="59"/>
      <c r="G103" s="65"/>
    </row>
    <row r="104" spans="1:7" ht="12" customHeight="1" x14ac:dyDescent="0.25">
      <c r="A104" s="68"/>
      <c r="B104" s="86" t="s">
        <v>56</v>
      </c>
      <c r="C104" s="62">
        <v>0</v>
      </c>
      <c r="D104" s="87">
        <v>0</v>
      </c>
      <c r="E104" s="59"/>
      <c r="F104" s="59"/>
      <c r="G104" s="65"/>
    </row>
    <row r="105" spans="1:7" ht="12" customHeight="1" x14ac:dyDescent="0.25">
      <c r="A105" s="68"/>
      <c r="B105" s="86" t="s">
        <v>57</v>
      </c>
      <c r="C105" s="61">
        <f>G50</f>
        <v>822000</v>
      </c>
      <c r="D105" s="87">
        <f>(C105/C109)</f>
        <v>7.1475695432828362E-2</v>
      </c>
      <c r="E105" s="59"/>
      <c r="F105" s="59"/>
      <c r="G105" s="65"/>
    </row>
    <row r="106" spans="1:7" ht="12" customHeight="1" x14ac:dyDescent="0.25">
      <c r="A106" s="68"/>
      <c r="B106" s="86" t="s">
        <v>29</v>
      </c>
      <c r="C106" s="61">
        <f>G79</f>
        <v>4925574.0599999996</v>
      </c>
      <c r="D106" s="87">
        <f>(C106/C109)</f>
        <v>0.42829541526082704</v>
      </c>
      <c r="E106" s="59"/>
      <c r="F106" s="59"/>
      <c r="G106" s="65"/>
    </row>
    <row r="107" spans="1:7" ht="12" customHeight="1" x14ac:dyDescent="0.25">
      <c r="A107" s="68"/>
      <c r="B107" s="86" t="s">
        <v>58</v>
      </c>
      <c r="C107" s="63">
        <f>G84</f>
        <v>3250000</v>
      </c>
      <c r="D107" s="87">
        <f>(C107/C109)</f>
        <v>0.28259855250205862</v>
      </c>
      <c r="E107" s="64"/>
      <c r="F107" s="64"/>
      <c r="G107" s="65"/>
    </row>
    <row r="108" spans="1:7" ht="12" customHeight="1" x14ac:dyDescent="0.25">
      <c r="A108" s="68"/>
      <c r="B108" s="86" t="s">
        <v>59</v>
      </c>
      <c r="C108" s="63">
        <f>G87</f>
        <v>547638.70299999998</v>
      </c>
      <c r="D108" s="87">
        <f>(C108/C109)</f>
        <v>4.7619047619047623E-2</v>
      </c>
      <c r="E108" s="64"/>
      <c r="F108" s="64"/>
      <c r="G108" s="65"/>
    </row>
    <row r="109" spans="1:7" ht="12.75" customHeight="1" thickBot="1" x14ac:dyDescent="0.3">
      <c r="A109" s="68"/>
      <c r="B109" s="88" t="s">
        <v>60</v>
      </c>
      <c r="C109" s="89">
        <f>SUM(C103:C108)</f>
        <v>11500412.762999998</v>
      </c>
      <c r="D109" s="90">
        <f>SUM(D103:D108)</f>
        <v>1.0000000000000002</v>
      </c>
      <c r="E109" s="64"/>
      <c r="F109" s="64"/>
      <c r="G109" s="65"/>
    </row>
    <row r="110" spans="1:7" ht="12" customHeight="1" x14ac:dyDescent="0.25">
      <c r="A110" s="68"/>
      <c r="B110" s="82"/>
      <c r="C110" s="70"/>
      <c r="D110" s="70"/>
      <c r="E110" s="70"/>
      <c r="F110" s="70"/>
      <c r="G110" s="65"/>
    </row>
    <row r="111" spans="1:7" ht="12.75" customHeight="1" thickBot="1" x14ac:dyDescent="0.3">
      <c r="A111" s="68"/>
      <c r="B111" s="83"/>
      <c r="C111" s="70"/>
      <c r="D111" s="70"/>
      <c r="E111" s="70"/>
      <c r="F111" s="70"/>
      <c r="G111" s="65"/>
    </row>
    <row r="112" spans="1:7" ht="12" customHeight="1" thickBot="1" x14ac:dyDescent="0.3">
      <c r="A112" s="68"/>
      <c r="B112" s="204" t="s">
        <v>71</v>
      </c>
      <c r="C112" s="205"/>
      <c r="D112" s="205"/>
      <c r="E112" s="206"/>
      <c r="F112" s="64"/>
      <c r="G112" s="65"/>
    </row>
    <row r="113" spans="1:7" ht="12" customHeight="1" x14ac:dyDescent="0.25">
      <c r="A113" s="68"/>
      <c r="B113" s="103" t="s">
        <v>69</v>
      </c>
      <c r="C113" s="107">
        <v>125000</v>
      </c>
      <c r="D113" s="107">
        <f>G9</f>
        <v>200000</v>
      </c>
      <c r="E113" s="108">
        <v>165000</v>
      </c>
      <c r="F113" s="102"/>
      <c r="G113" s="66"/>
    </row>
    <row r="114" spans="1:7" ht="12.75" customHeight="1" thickBot="1" x14ac:dyDescent="0.3">
      <c r="A114" s="68"/>
      <c r="B114" s="88" t="s">
        <v>70</v>
      </c>
      <c r="C114" s="89">
        <f>(G88/C113)</f>
        <v>92.003302103999985</v>
      </c>
      <c r="D114" s="89">
        <f>(G88/D113)</f>
        <v>57.502063814999993</v>
      </c>
      <c r="E114" s="104">
        <f>(G88/E113)</f>
        <v>69.699471290909088</v>
      </c>
      <c r="F114" s="102"/>
      <c r="G114" s="66"/>
    </row>
    <row r="115" spans="1:7" ht="15.6" customHeight="1" x14ac:dyDescent="0.25">
      <c r="A115" s="68"/>
      <c r="B115" s="93" t="s">
        <v>61</v>
      </c>
      <c r="C115" s="67"/>
      <c r="D115" s="67"/>
      <c r="E115" s="67"/>
      <c r="F115" s="67"/>
      <c r="G115" s="67"/>
    </row>
  </sheetData>
  <mergeCells count="9">
    <mergeCell ref="E15:F15"/>
    <mergeCell ref="B17:G17"/>
    <mergeCell ref="B101:C101"/>
    <mergeCell ref="B112:E112"/>
    <mergeCell ref="E9:F9"/>
    <mergeCell ref="E10:F10"/>
    <mergeCell ref="E11:F11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93766F-B414-4A68-B4C2-A77E0877B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E8BC2-DDAC-4308-9FE4-FBA9C5A1B647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c5dbce2d-49dc-4afe-a5b0-d7fb7a901161"/>
    <ds:schemaRef ds:uri="http://schemas.microsoft.com/office/2006/metadata/properties"/>
    <ds:schemaRef ds:uri="http://schemas.microsoft.com/office/infopath/2007/PartnerControls"/>
    <ds:schemaRef ds:uri="1030f0af-99cb-42f1-88fc-acec73331192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BE64C2F-58C8-4876-8618-BB5E99F8A5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CEBOLLA TEMPRANA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2022-07-21T19:49:34Z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