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CEBOLLAS" sheetId="1" r:id="rId1"/>
  </sheets>
  <definedNames>
    <definedName name="_xlnm.Print_Area" localSheetId="0">CEBOLLAS!$A$1:$G$94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52" i="1"/>
  <c r="G53" i="1"/>
  <c r="G54" i="1"/>
  <c r="G55" i="1"/>
  <c r="G56" i="1"/>
  <c r="G57" i="1"/>
  <c r="G44" i="1"/>
  <c r="G35" i="1"/>
  <c r="G36" i="1"/>
  <c r="G37" i="1"/>
  <c r="G38" i="1"/>
  <c r="G34" i="1"/>
  <c r="G62" i="1" l="1"/>
  <c r="G63" i="1" s="1"/>
  <c r="C86" i="1" s="1"/>
  <c r="D51" i="1"/>
  <c r="G51" i="1" s="1"/>
  <c r="D50" i="1"/>
  <c r="G50" i="1" s="1"/>
  <c r="D49" i="1"/>
  <c r="G49" i="1" s="1"/>
  <c r="C83" i="1"/>
  <c r="G24" i="1"/>
  <c r="G23" i="1"/>
  <c r="G22" i="1"/>
  <c r="D21" i="1"/>
  <c r="G21" i="1" s="1"/>
  <c r="G12" i="1"/>
  <c r="G68" i="1" s="1"/>
  <c r="G39" i="1" l="1"/>
  <c r="C84" i="1" s="1"/>
  <c r="G25" i="1"/>
  <c r="C82" i="1"/>
  <c r="G58" i="1"/>
  <c r="C85" i="1" s="1"/>
  <c r="G65" i="1" l="1"/>
  <c r="G66" i="1" s="1"/>
  <c r="C87" i="1" l="1"/>
  <c r="G67" i="1"/>
  <c r="C93" i="1" l="1"/>
  <c r="E93" i="1"/>
  <c r="D93" i="1"/>
  <c r="G69" i="1"/>
  <c r="C88" i="1"/>
  <c r="D83" i="1" l="1"/>
  <c r="D84" i="1"/>
  <c r="D86" i="1"/>
  <c r="D82" i="1"/>
  <c r="D85" i="1"/>
  <c r="D87" i="1"/>
  <c r="D88" i="1" l="1"/>
</calcChain>
</file>

<file path=xl/sharedStrings.xml><?xml version="1.0" encoding="utf-8"?>
<sst xmlns="http://schemas.openxmlformats.org/spreadsheetml/2006/main" count="157" uniqueCount="112">
  <si>
    <t>RUBRO O CULTIVO</t>
  </si>
  <si>
    <t>CEBOLLA</t>
  </si>
  <si>
    <t>VARIEDAD</t>
  </si>
  <si>
    <t>Cobra</t>
  </si>
  <si>
    <t>FECHA ESTIMADA  PRECIO VENTA</t>
  </si>
  <si>
    <t>NIVEL TECNOLÓGICO</t>
  </si>
  <si>
    <t>MEDIO-ALTO</t>
  </si>
  <si>
    <t>PRECIO ESPERADO ($/un)</t>
  </si>
  <si>
    <t>REGIÓN</t>
  </si>
  <si>
    <t>OCTAVA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</si>
  <si>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</si>
  <si>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</si>
  <si>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</si>
  <si>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</si>
  <si>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</si>
  <si>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</si>
  <si>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</si>
  <si>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</si>
  <si>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</si>
  <si>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</si>
  <si>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Exceso humedad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</si>
  <si>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</si>
  <si>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</si>
  <si>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</si>
  <si>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</si>
  <si>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</si>
  <si>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</si>
  <si>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</si>
  <si>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</si>
  <si>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 y Cosecha</t>
  </si>
  <si>
    <t>septiembre</t>
  </si>
  <si>
    <t>Labores culturales y cosecha</t>
  </si>
  <si>
    <t>Octubre-Marzo</t>
  </si>
  <si>
    <t>Riegos</t>
  </si>
  <si>
    <t>Enero-Febrero</t>
  </si>
  <si>
    <t>Otras labores</t>
  </si>
  <si>
    <t>Agosto-Diciembre</t>
  </si>
  <si>
    <t>Subtotal Jornadas Hombre</t>
  </si>
  <si>
    <t>JORNADAS ANIMAL</t>
  </si>
  <si>
    <t>Subtotal Jornadas Animal</t>
  </si>
  <si>
    <t>MAQUINARIA</t>
  </si>
  <si>
    <t>Aradura</t>
  </si>
  <si>
    <t>Agosto</t>
  </si>
  <si>
    <t>Rastraje</t>
  </si>
  <si>
    <t>Vibrocultivador</t>
  </si>
  <si>
    <t>Septiembre</t>
  </si>
  <si>
    <t>Aplicación agroquímico</t>
  </si>
  <si>
    <t>Octubre</t>
  </si>
  <si>
    <t>Melgadura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</si>
  <si>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</si>
  <si>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</si>
  <si>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</si>
  <si>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</si>
  <si>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</si>
  <si>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</si>
  <si>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>Semilla</t>
  </si>
  <si>
    <t>Kg</t>
  </si>
  <si>
    <t>FUNGICIDA</t>
  </si>
  <si>
    <t>Metalaxil MZ 58 (2 aplic)</t>
  </si>
  <si>
    <t>Agrocup SL (2 aplicaciones)</t>
  </si>
  <si>
    <t>Lts</t>
  </si>
  <si>
    <t>noviembre</t>
  </si>
  <si>
    <t>FERTILIZANTE</t>
  </si>
  <si>
    <t xml:space="preserve">Mezla 9-41-12 </t>
  </si>
  <si>
    <t>Urea</t>
  </si>
  <si>
    <t>Noviembre</t>
  </si>
  <si>
    <t>Muriato de Potasio</t>
  </si>
  <si>
    <t>HERBICIDA</t>
  </si>
  <si>
    <t>Prodigio</t>
  </si>
  <si>
    <t>Lt</t>
  </si>
  <si>
    <t>Herbadox</t>
  </si>
  <si>
    <t>INSECTICIDA</t>
  </si>
  <si>
    <t>Troya</t>
  </si>
  <si>
    <t>Punto 70 WP</t>
  </si>
  <si>
    <t>gr</t>
  </si>
  <si>
    <t>Subtotal Insumos</t>
  </si>
  <si>
    <t>OTROS</t>
  </si>
  <si>
    <t>Item</t>
  </si>
  <si>
    <t>Mallas</t>
  </si>
  <si>
    <t>Un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</si>
  <si>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</si>
  <si>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</si>
  <si>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</si>
  <si>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</si>
  <si>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</si>
  <si>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</si>
  <si>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</si>
  <si>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</si>
  <si>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</si>
  <si>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</si>
  <si>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</si>
  <si>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</si>
  <si>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</si>
  <si>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</si>
  <si>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</si>
  <si>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</si>
  <si>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</si>
  <si>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</si>
  <si>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</si>
  <si>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</si>
  <si>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</si>
  <si>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</si>
  <si>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</si>
  <si>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(un/hà)</t>
  </si>
  <si>
    <t>ESCENARIOS COSTO UNITARIO  ($/un)</t>
  </si>
  <si>
    <t>Costo unitario ($/un) (*)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</si>
  <si>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</si>
  <si>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</si>
  <si>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junio</t>
  </si>
  <si>
    <t>JH</t>
  </si>
  <si>
    <t>RENDIMIENTO : u/HA)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</si>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</sst>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A]mmm/yy"/>
    <numFmt numFmtId="165" formatCode="\ * #,##0&quot;   &quot;;\-* #,##0&quot;   &quot;;\ * \-??&quot;   &quot;"/>
    <numFmt numFmtId="166" formatCode="0\ %"/>
    <numFmt numFmtId="167" formatCode="\ * #,##0\ ;\ * \-#,##0\ ;\ * &quot;- &quot;"/>
    <numFmt numFmtId="169" formatCode="dd/mm/yyyy;@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9900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2" borderId="0" xfId="0" applyFont="1" applyFill="1" applyBorder="1" applyAlignment="1" applyProtection="1"/>
    <xf numFmtId="49" fontId="4" fillId="6" borderId="0" xfId="0" applyNumberFormat="1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vertical="center"/>
    </xf>
    <xf numFmtId="3" fontId="4" fillId="6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/>
    <xf numFmtId="49" fontId="6" fillId="6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7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/>
    <xf numFmtId="3" fontId="3" fillId="2" borderId="0" xfId="0" applyNumberFormat="1" applyFont="1" applyFill="1" applyBorder="1" applyAlignment="1" applyProtection="1"/>
    <xf numFmtId="49" fontId="6" fillId="3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vertical="center"/>
    </xf>
    <xf numFmtId="3" fontId="7" fillId="0" borderId="1" xfId="0" applyNumberFormat="1" applyFont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3" fontId="3" fillId="6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right"/>
    </xf>
    <xf numFmtId="0" fontId="3" fillId="0" borderId="1" xfId="0" applyFont="1" applyBorder="1" applyAlignment="1" applyProtection="1"/>
    <xf numFmtId="0" fontId="7" fillId="0" borderId="1" xfId="0" applyFont="1" applyBorder="1" applyAlignment="1" applyProtection="1">
      <alignment horizontal="left"/>
    </xf>
    <xf numFmtId="0" fontId="9" fillId="2" borderId="1" xfId="0" applyFont="1" applyFill="1" applyBorder="1" applyAlignment="1" applyProtection="1">
      <alignment wrapText="1"/>
    </xf>
    <xf numFmtId="3" fontId="7" fillId="0" borderId="1" xfId="0" applyNumberFormat="1" applyFont="1" applyBorder="1" applyAlignment="1" applyProtection="1"/>
    <xf numFmtId="3" fontId="3" fillId="2" borderId="1" xfId="0" applyNumberFormat="1" applyFont="1" applyFill="1" applyBorder="1" applyAlignment="1" applyProtection="1"/>
    <xf numFmtId="0" fontId="3" fillId="2" borderId="1" xfId="1" applyFont="1" applyFill="1" applyBorder="1" applyAlignment="1" applyProtection="1"/>
    <xf numFmtId="0" fontId="10" fillId="0" borderId="1" xfId="0" applyFont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6" fillId="6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vertical="center"/>
    </xf>
    <xf numFmtId="49" fontId="11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10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10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10" fillId="2" borderId="9" xfId="0" applyNumberFormat="1" applyFont="1" applyFill="1" applyBorder="1" applyAlignment="1" applyProtection="1">
      <alignment vertical="center"/>
    </xf>
    <xf numFmtId="0" fontId="3" fillId="8" borderId="1" xfId="0" applyFont="1" applyFill="1" applyBorder="1" applyAlignment="1" applyProtection="1"/>
    <xf numFmtId="49" fontId="10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>
      <alignment vertical="center"/>
    </xf>
    <xf numFmtId="167" fontId="10" fillId="2" borderId="1" xfId="0" applyNumberFormat="1" applyFont="1" applyFill="1" applyBorder="1" applyAlignment="1" applyProtection="1">
      <alignment vertical="center"/>
    </xf>
    <xf numFmtId="167" fontId="10" fillId="4" borderId="1" xfId="0" applyNumberFormat="1" applyFont="1" applyFill="1" applyBorder="1" applyAlignment="1" applyProtection="1">
      <alignment vertical="center"/>
    </xf>
    <xf numFmtId="166" fontId="10" fillId="4" borderId="1" xfId="0" applyNumberFormat="1" applyFont="1" applyFill="1" applyBorder="1" applyAlignment="1" applyProtection="1">
      <alignment vertical="center"/>
    </xf>
    <xf numFmtId="0" fontId="10" fillId="8" borderId="1" xfId="0" applyFont="1" applyFill="1" applyBorder="1" applyAlignment="1" applyProtection="1">
      <alignment vertical="center"/>
    </xf>
    <xf numFmtId="49" fontId="6" fillId="8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3" fillId="2" borderId="10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/>
    <xf numFmtId="0" fontId="3" fillId="2" borderId="10" xfId="0" applyFont="1" applyFill="1" applyBorder="1" applyAlignment="1" applyProtection="1"/>
    <xf numFmtId="3" fontId="7" fillId="2" borderId="1" xfId="0" applyNumberFormat="1" applyFont="1" applyFill="1" applyBorder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49" fontId="6" fillId="6" borderId="0" xfId="0" applyNumberFormat="1" applyFont="1" applyFill="1" applyBorder="1" applyAlignment="1" applyProtection="1">
      <alignment horizontal="center" vertical="center" wrapText="1"/>
    </xf>
    <xf numFmtId="49" fontId="6" fillId="6" borderId="0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vertical="center"/>
    </xf>
    <xf numFmtId="49" fontId="6" fillId="6" borderId="0" xfId="0" applyNumberFormat="1" applyFont="1" applyFill="1" applyBorder="1" applyAlignment="1" applyProtection="1">
      <alignment vertical="center"/>
    </xf>
    <xf numFmtId="165" fontId="6" fillId="7" borderId="0" xfId="0" applyNumberFormat="1" applyFont="1" applyFill="1" applyBorder="1" applyAlignment="1" applyProtection="1">
      <alignment horizontal="right"/>
    </xf>
    <xf numFmtId="165" fontId="6" fillId="6" borderId="0" xfId="0" applyNumberFormat="1" applyFont="1" applyFill="1" applyBorder="1" applyAlignment="1" applyProtection="1">
      <alignment horizontal="right"/>
    </xf>
    <xf numFmtId="3" fontId="10" fillId="4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/>
    <xf numFmtId="49" fontId="3" fillId="2" borderId="10" xfId="0" applyNumberFormat="1" applyFont="1" applyFill="1" applyBorder="1" applyAlignment="1" applyProtection="1"/>
    <xf numFmtId="49" fontId="8" fillId="6" borderId="0" xfId="0" applyNumberFormat="1" applyFont="1" applyFill="1" applyBorder="1" applyAlignment="1" applyProtection="1">
      <alignment horizontal="center" vertical="center"/>
    </xf>
    <xf numFmtId="49" fontId="6" fillId="8" borderId="1" xfId="0" applyNumberFormat="1" applyFont="1" applyFill="1" applyBorder="1" applyAlignment="1" applyProtection="1">
      <alignment vertical="center"/>
    </xf>
    <xf numFmtId="49" fontId="4" fillId="6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49" fontId="3" fillId="2" borderId="10" xfId="0" applyNumberFormat="1" applyFont="1" applyFill="1" applyBorder="1" applyAlignment="1" applyProtection="1">
      <alignment wrapText="1"/>
    </xf>
    <xf numFmtId="169" fontId="7" fillId="0" borderId="1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  <color rgb="FFFF9900"/>
      <color rgb="FF33CC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171075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171075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418755</xdr:colOff>
      <xdr:row>7</xdr:row>
      <xdr:rowOff>31680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19049</xdr:colOff>
      <xdr:row>7</xdr:row>
      <xdr:rowOff>31680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5274" y="190500"/>
          <a:ext cx="587692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94"/>
  <sheetViews>
    <sheetView tabSelected="1" zoomScaleNormal="100" workbookViewId="0">
      <selection activeCell="J31" sqref="J31"/>
    </sheetView>
  </sheetViews>
  <sheetFormatPr baseColWidth="10" defaultColWidth="10.85546875" defaultRowHeight="12.75"/>
  <cols>
    <col min="1" max="1" width="4.42578125" style="8" customWidth="1"/>
    <col min="2" max="2" width="19.140625" style="8" customWidth="1"/>
    <col min="3" max="3" width="19.42578125" style="8" customWidth="1"/>
    <col min="4" max="4" width="9.42578125" style="8" customWidth="1"/>
    <col min="5" max="5" width="14.42578125" style="8" customWidth="1"/>
    <col min="6" max="6" width="11" style="8" customWidth="1"/>
    <col min="7" max="7" width="14.42578125" style="8" customWidth="1"/>
    <col min="8" max="230" width="10.85546875" style="8"/>
    <col min="231" max="16384" width="10.85546875" style="9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1"/>
      <c r="C8" s="1"/>
      <c r="D8" s="1"/>
      <c r="E8" s="1"/>
      <c r="F8" s="1"/>
      <c r="G8" s="1"/>
    </row>
    <row r="9" spans="1:7">
      <c r="A9" s="1"/>
      <c r="B9" s="10" t="s">
        <v>0</v>
      </c>
      <c r="C9" s="68" t="s">
        <v>1</v>
      </c>
      <c r="D9" s="1"/>
      <c r="E9" s="90" t="s">
        <v>110</v>
      </c>
      <c r="F9" s="90"/>
      <c r="G9" s="72">
        <v>130000</v>
      </c>
    </row>
    <row r="10" spans="1:7">
      <c r="A10" s="1"/>
      <c r="B10" s="67" t="s">
        <v>2</v>
      </c>
      <c r="C10" s="75" t="s">
        <v>3</v>
      </c>
      <c r="D10" s="1"/>
      <c r="E10" s="91" t="s">
        <v>4</v>
      </c>
      <c r="F10" s="92"/>
      <c r="G10" s="73" t="s">
        <v>108</v>
      </c>
    </row>
    <row r="11" spans="1:7">
      <c r="A11" s="1"/>
      <c r="B11" s="67" t="s">
        <v>5</v>
      </c>
      <c r="C11" s="69" t="s">
        <v>6</v>
      </c>
      <c r="D11" s="1"/>
      <c r="E11" s="91" t="s">
        <v>7</v>
      </c>
      <c r="F11" s="92"/>
      <c r="G11" s="72">
        <v>60</v>
      </c>
    </row>
    <row r="12" spans="1:7" ht="11.25" customHeight="1">
      <c r="A12" s="1"/>
      <c r="B12" s="67" t="s">
        <v>8</v>
      </c>
      <c r="C12" s="69" t="s">
        <v>9</v>
      </c>
      <c r="D12" s="1"/>
      <c r="E12" s="70" t="s">
        <v>10</v>
      </c>
      <c r="F12" s="71"/>
      <c r="G12" s="72">
        <f>G9*G11</f>
        <v>7800000</v>
      </c>
    </row>
    <row r="13" spans="1:7" ht="11.25" customHeight="1">
      <c r="A13" s="1"/>
      <c r="B13" s="67" t="s">
        <v>11</v>
      </c>
      <c r="C13" s="69" t="s">
        <v>12</v>
      </c>
      <c r="D13" s="1"/>
      <c r="E13" s="91" t="s">
        <v>13</v>
      </c>
      <c r="F13" s="92"/>
      <c r="G13" s="69" t="s">
        <v>14</v>
      </c>
    </row>
    <row r="14" spans="1:7" ht="13.5" customHeight="1">
      <c r="A14" s="1"/>
      <c r="B14" s="67" t="s">
        <v>15</v>
      </c>
      <c r="C14" s="69" t="s">
        <v>16</v>
      </c>
      <c r="D14" s="1"/>
      <c r="E14" s="91" t="s">
        <v>17</v>
      </c>
      <c r="F14" s="92"/>
      <c r="G14" s="73">
        <v>44621</v>
      </c>
    </row>
    <row r="15" spans="1:7">
      <c r="A15" s="1"/>
      <c r="B15" s="67" t="s">
        <v>18</v>
      </c>
      <c r="C15" s="93">
        <v>44727</v>
      </c>
      <c r="D15" s="1"/>
      <c r="E15" s="86" t="s">
        <v>19</v>
      </c>
      <c r="F15" s="87"/>
      <c r="G15" s="74" t="s">
        <v>20</v>
      </c>
    </row>
    <row r="16" spans="1:7" ht="12" customHeight="1">
      <c r="A16" s="1"/>
      <c r="B16" s="11"/>
      <c r="C16" s="12"/>
      <c r="D16" s="1"/>
      <c r="E16" s="1"/>
      <c r="F16" s="1"/>
      <c r="G16" s="13"/>
    </row>
    <row r="17" spans="1:7" ht="12" customHeight="1">
      <c r="A17" s="1"/>
      <c r="B17" s="88" t="s">
        <v>21</v>
      </c>
      <c r="C17" s="88"/>
      <c r="D17" s="88"/>
      <c r="E17" s="88"/>
      <c r="F17" s="88"/>
      <c r="G17" s="88"/>
    </row>
    <row r="18" spans="1:7" ht="12" customHeight="1">
      <c r="A18" s="1"/>
      <c r="B18" s="1"/>
      <c r="C18" s="14"/>
      <c r="D18" s="14"/>
      <c r="E18" s="14"/>
      <c r="F18" s="1"/>
      <c r="G18" s="1"/>
    </row>
    <row r="19" spans="1:7" ht="12" customHeight="1">
      <c r="A19" s="1"/>
      <c r="B19" s="15" t="s">
        <v>22</v>
      </c>
      <c r="C19" s="7"/>
      <c r="D19" s="7"/>
      <c r="E19" s="7"/>
      <c r="F19" s="7"/>
      <c r="G19" s="7"/>
    </row>
    <row r="20" spans="1:7" ht="24" customHeight="1">
      <c r="A20" s="1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>
      <c r="A21" s="1"/>
      <c r="B21" s="76" t="s">
        <v>29</v>
      </c>
      <c r="C21" s="17" t="s">
        <v>109</v>
      </c>
      <c r="D21" s="79">
        <f>250000/6000</f>
        <v>41.666666666666664</v>
      </c>
      <c r="E21" s="17" t="s">
        <v>30</v>
      </c>
      <c r="F21" s="18">
        <v>20000</v>
      </c>
      <c r="G21" s="18">
        <f>F21*D21</f>
        <v>833333.33333333326</v>
      </c>
    </row>
    <row r="22" spans="1:7">
      <c r="A22" s="1"/>
      <c r="B22" s="76" t="s">
        <v>31</v>
      </c>
      <c r="C22" s="17" t="s">
        <v>109</v>
      </c>
      <c r="D22" s="80">
        <v>40</v>
      </c>
      <c r="E22" s="17" t="s">
        <v>32</v>
      </c>
      <c r="F22" s="18">
        <v>20000</v>
      </c>
      <c r="G22" s="18">
        <f>F22*D22</f>
        <v>800000</v>
      </c>
    </row>
    <row r="23" spans="1:7" ht="12.75" customHeight="1">
      <c r="A23" s="1"/>
      <c r="B23" s="16" t="s">
        <v>33</v>
      </c>
      <c r="C23" s="17" t="s">
        <v>109</v>
      </c>
      <c r="D23" s="80">
        <v>25</v>
      </c>
      <c r="E23" s="17" t="s">
        <v>34</v>
      </c>
      <c r="F23" s="18">
        <v>20000</v>
      </c>
      <c r="G23" s="18">
        <f>F23*D23</f>
        <v>500000</v>
      </c>
    </row>
    <row r="24" spans="1:7">
      <c r="A24" s="1"/>
      <c r="B24" s="16" t="s">
        <v>35</v>
      </c>
      <c r="C24" s="17" t="s">
        <v>109</v>
      </c>
      <c r="D24" s="80">
        <v>30</v>
      </c>
      <c r="E24" s="17" t="s">
        <v>36</v>
      </c>
      <c r="F24" s="18">
        <v>20000</v>
      </c>
      <c r="G24" s="18">
        <f>F24*D24</f>
        <v>600000</v>
      </c>
    </row>
    <row r="25" spans="1:7" ht="12.75" customHeight="1">
      <c r="A25" s="1"/>
      <c r="B25" s="2" t="s">
        <v>37</v>
      </c>
      <c r="C25" s="3"/>
      <c r="D25" s="3"/>
      <c r="E25" s="3"/>
      <c r="F25" s="4"/>
      <c r="G25" s="5">
        <f>SUM(G21:G24)</f>
        <v>2733333.333333333</v>
      </c>
    </row>
    <row r="26" spans="1:7" ht="12.75" customHeight="1">
      <c r="A26" s="1"/>
      <c r="B26" s="1"/>
      <c r="C26" s="1"/>
      <c r="D26" s="1"/>
      <c r="E26" s="1"/>
      <c r="F26" s="19"/>
      <c r="G26" s="19"/>
    </row>
    <row r="27" spans="1:7" ht="12.75" customHeight="1">
      <c r="A27" s="1"/>
      <c r="B27" s="20" t="s">
        <v>38</v>
      </c>
      <c r="C27" s="21"/>
      <c r="D27" s="21"/>
      <c r="E27" s="21"/>
      <c r="F27" s="22"/>
      <c r="G27" s="22"/>
    </row>
    <row r="28" spans="1:7" ht="26.25" customHeight="1">
      <c r="A28" s="1"/>
      <c r="B28" s="78" t="s">
        <v>23</v>
      </c>
      <c r="C28" s="77" t="s">
        <v>24</v>
      </c>
      <c r="D28" s="77" t="s">
        <v>25</v>
      </c>
      <c r="E28" s="78" t="s">
        <v>26</v>
      </c>
      <c r="F28" s="77" t="s">
        <v>27</v>
      </c>
      <c r="G28" s="78" t="s">
        <v>28</v>
      </c>
    </row>
    <row r="29" spans="1:7" ht="12.75" customHeight="1">
      <c r="A29" s="1"/>
      <c r="B29" s="23"/>
      <c r="C29" s="24"/>
      <c r="D29" s="81">
        <v>0</v>
      </c>
      <c r="E29" s="24"/>
      <c r="F29" s="25">
        <v>0</v>
      </c>
      <c r="G29" s="26">
        <v>0</v>
      </c>
    </row>
    <row r="30" spans="1:7">
      <c r="A30" s="1"/>
      <c r="B30" s="2" t="s">
        <v>39</v>
      </c>
      <c r="C30" s="27"/>
      <c r="D30" s="27"/>
      <c r="E30" s="27"/>
      <c r="F30" s="28"/>
      <c r="G30" s="29"/>
    </row>
    <row r="31" spans="1:7" ht="13.5" customHeight="1">
      <c r="A31" s="1"/>
      <c r="B31" s="1"/>
      <c r="C31" s="1"/>
      <c r="D31" s="1"/>
      <c r="E31" s="30"/>
      <c r="F31" s="19"/>
      <c r="G31" s="19"/>
    </row>
    <row r="32" spans="1:7" ht="25.5" customHeight="1">
      <c r="A32" s="1"/>
      <c r="B32" s="15" t="s">
        <v>40</v>
      </c>
      <c r="C32" s="31"/>
      <c r="D32" s="31"/>
      <c r="E32" s="31"/>
      <c r="F32" s="7"/>
      <c r="G32" s="7"/>
    </row>
    <row r="33" spans="1:7" ht="25.5">
      <c r="A33" s="1"/>
      <c r="B33" s="78" t="s">
        <v>23</v>
      </c>
      <c r="C33" s="78" t="s">
        <v>24</v>
      </c>
      <c r="D33" s="78" t="s">
        <v>25</v>
      </c>
      <c r="E33" s="78" t="s">
        <v>26</v>
      </c>
      <c r="F33" s="77" t="s">
        <v>27</v>
      </c>
      <c r="G33" s="78" t="s">
        <v>28</v>
      </c>
    </row>
    <row r="34" spans="1:7" ht="12.75" customHeight="1">
      <c r="A34" s="1"/>
      <c r="B34" s="16" t="s">
        <v>41</v>
      </c>
      <c r="C34" s="17" t="s">
        <v>111</v>
      </c>
      <c r="D34" s="32">
        <v>0.25</v>
      </c>
      <c r="E34" s="32" t="s">
        <v>42</v>
      </c>
      <c r="F34" s="33">
        <v>200000</v>
      </c>
      <c r="G34" s="33">
        <f>(D34*F34)</f>
        <v>50000</v>
      </c>
    </row>
    <row r="35" spans="1:7" ht="12.75" customHeight="1">
      <c r="A35" s="1"/>
      <c r="B35" s="16" t="s">
        <v>43</v>
      </c>
      <c r="C35" s="17" t="s">
        <v>111</v>
      </c>
      <c r="D35" s="32">
        <v>0.25</v>
      </c>
      <c r="E35" s="32" t="s">
        <v>42</v>
      </c>
      <c r="F35" s="33">
        <v>160000</v>
      </c>
      <c r="G35" s="33">
        <f t="shared" ref="G35:G38" si="0">(D35*F35)</f>
        <v>40000</v>
      </c>
    </row>
    <row r="36" spans="1:7" ht="12.75" customHeight="1">
      <c r="A36" s="1"/>
      <c r="B36" s="34" t="s">
        <v>44</v>
      </c>
      <c r="C36" s="17" t="s">
        <v>111</v>
      </c>
      <c r="D36" s="32">
        <v>0.25</v>
      </c>
      <c r="E36" s="32" t="s">
        <v>45</v>
      </c>
      <c r="F36" s="33">
        <v>200000</v>
      </c>
      <c r="G36" s="33">
        <f t="shared" si="0"/>
        <v>50000</v>
      </c>
    </row>
    <row r="37" spans="1:7" ht="12.75" customHeight="1">
      <c r="A37" s="1"/>
      <c r="B37" s="34" t="s">
        <v>46</v>
      </c>
      <c r="C37" s="17" t="s">
        <v>111</v>
      </c>
      <c r="D37" s="32">
        <v>0.375</v>
      </c>
      <c r="E37" s="32" t="s">
        <v>47</v>
      </c>
      <c r="F37" s="33">
        <v>120000</v>
      </c>
      <c r="G37" s="33">
        <f t="shared" si="0"/>
        <v>45000</v>
      </c>
    </row>
    <row r="38" spans="1:7" ht="12.75" customHeight="1">
      <c r="A38" s="1"/>
      <c r="B38" s="35" t="s">
        <v>48</v>
      </c>
      <c r="C38" s="17" t="s">
        <v>111</v>
      </c>
      <c r="D38" s="32">
        <v>0.25</v>
      </c>
      <c r="E38" s="32" t="s">
        <v>45</v>
      </c>
      <c r="F38" s="33">
        <v>200000</v>
      </c>
      <c r="G38" s="33">
        <f t="shared" si="0"/>
        <v>50000</v>
      </c>
    </row>
    <row r="39" spans="1:7" ht="12.75" customHeight="1">
      <c r="A39" s="1"/>
      <c r="B39" s="2" t="s">
        <v>49</v>
      </c>
      <c r="C39" s="3"/>
      <c r="D39" s="3"/>
      <c r="E39" s="3"/>
      <c r="F39" s="4"/>
      <c r="G39" s="5">
        <f>SUM(G34:G38)</f>
        <v>235000</v>
      </c>
    </row>
    <row r="40" spans="1:7" ht="13.5" customHeight="1">
      <c r="A40" s="1"/>
      <c r="B40" s="1"/>
      <c r="C40" s="1"/>
      <c r="D40" s="1"/>
      <c r="E40" s="1"/>
      <c r="F40" s="19"/>
      <c r="G40" s="19"/>
    </row>
    <row r="41" spans="1:7" ht="12" customHeight="1">
      <c r="A41" s="1"/>
      <c r="B41" s="15" t="s">
        <v>50</v>
      </c>
      <c r="C41" s="31"/>
      <c r="D41" s="31"/>
      <c r="E41" s="31"/>
      <c r="F41" s="7"/>
      <c r="G41" s="7"/>
    </row>
    <row r="42" spans="1:7" ht="12" customHeight="1">
      <c r="A42" s="1"/>
      <c r="B42" s="77" t="s">
        <v>51</v>
      </c>
      <c r="C42" s="77" t="s">
        <v>52</v>
      </c>
      <c r="D42" s="77" t="s">
        <v>53</v>
      </c>
      <c r="E42" s="77" t="s">
        <v>26</v>
      </c>
      <c r="F42" s="77" t="s">
        <v>27</v>
      </c>
      <c r="G42" s="77" t="s">
        <v>28</v>
      </c>
    </row>
    <row r="43" spans="1:7">
      <c r="A43" s="1"/>
      <c r="B43" s="36" t="s">
        <v>54</v>
      </c>
      <c r="C43" s="17"/>
      <c r="D43" s="74"/>
      <c r="E43" s="32"/>
      <c r="F43" s="37"/>
      <c r="G43" s="38"/>
    </row>
    <row r="44" spans="1:7" ht="12.75" customHeight="1">
      <c r="A44" s="1"/>
      <c r="B44" s="39" t="s">
        <v>55</v>
      </c>
      <c r="C44" s="17" t="s">
        <v>56</v>
      </c>
      <c r="D44" s="80">
        <v>2.5</v>
      </c>
      <c r="E44" s="17" t="s">
        <v>45</v>
      </c>
      <c r="F44" s="37">
        <v>140000</v>
      </c>
      <c r="G44" s="38">
        <f>(F44*D44)</f>
        <v>350000</v>
      </c>
    </row>
    <row r="45" spans="1:7">
      <c r="A45" s="1"/>
      <c r="B45" s="40" t="s">
        <v>57</v>
      </c>
      <c r="C45" s="17"/>
      <c r="D45" s="74"/>
      <c r="E45" s="17"/>
      <c r="F45" s="37"/>
      <c r="G45" s="38">
        <f t="shared" ref="G45:G57" si="1">(F45*D45)</f>
        <v>0</v>
      </c>
    </row>
    <row r="46" spans="1:7" ht="13.5" customHeight="1">
      <c r="A46" s="1"/>
      <c r="B46" s="34" t="s">
        <v>58</v>
      </c>
      <c r="C46" s="17" t="s">
        <v>56</v>
      </c>
      <c r="D46" s="74">
        <v>5</v>
      </c>
      <c r="E46" s="17" t="s">
        <v>45</v>
      </c>
      <c r="F46" s="37">
        <v>29000</v>
      </c>
      <c r="G46" s="38">
        <f t="shared" si="1"/>
        <v>145000</v>
      </c>
    </row>
    <row r="47" spans="1:7" ht="12" customHeight="1">
      <c r="A47" s="1"/>
      <c r="B47" s="34" t="s">
        <v>59</v>
      </c>
      <c r="C47" s="17" t="s">
        <v>60</v>
      </c>
      <c r="D47" s="74">
        <v>4</v>
      </c>
      <c r="E47" s="17" t="s">
        <v>61</v>
      </c>
      <c r="F47" s="37">
        <v>26000</v>
      </c>
      <c r="G47" s="38">
        <f t="shared" si="1"/>
        <v>104000</v>
      </c>
    </row>
    <row r="48" spans="1:7" ht="12" customHeight="1">
      <c r="A48" s="1"/>
      <c r="B48" s="40" t="s">
        <v>62</v>
      </c>
      <c r="C48" s="17"/>
      <c r="D48" s="74"/>
      <c r="E48" s="17"/>
      <c r="F48" s="37"/>
      <c r="G48" s="38">
        <f t="shared" si="1"/>
        <v>0</v>
      </c>
    </row>
    <row r="49" spans="1:7" ht="12" customHeight="1">
      <c r="A49" s="1"/>
      <c r="B49" s="34" t="s">
        <v>63</v>
      </c>
      <c r="C49" s="17" t="s">
        <v>56</v>
      </c>
      <c r="D49" s="74">
        <f>24000/50</f>
        <v>480</v>
      </c>
      <c r="E49" s="17" t="s">
        <v>45</v>
      </c>
      <c r="F49" s="37">
        <v>550</v>
      </c>
      <c r="G49" s="38">
        <f t="shared" si="1"/>
        <v>264000</v>
      </c>
    </row>
    <row r="50" spans="1:7" ht="12" customHeight="1">
      <c r="A50" s="1"/>
      <c r="B50" s="34" t="s">
        <v>64</v>
      </c>
      <c r="C50" s="17" t="s">
        <v>56</v>
      </c>
      <c r="D50" s="74">
        <f>22000/50</f>
        <v>440</v>
      </c>
      <c r="E50" s="17" t="s">
        <v>65</v>
      </c>
      <c r="F50" s="37">
        <v>1000</v>
      </c>
      <c r="G50" s="38">
        <f t="shared" si="1"/>
        <v>440000</v>
      </c>
    </row>
    <row r="51" spans="1:7" ht="12" customHeight="1">
      <c r="A51" s="1"/>
      <c r="B51" s="34" t="s">
        <v>66</v>
      </c>
      <c r="C51" s="17" t="s">
        <v>56</v>
      </c>
      <c r="D51" s="74">
        <f>19000/50</f>
        <v>380</v>
      </c>
      <c r="E51" s="17" t="s">
        <v>45</v>
      </c>
      <c r="F51" s="37">
        <v>738</v>
      </c>
      <c r="G51" s="38">
        <f t="shared" si="1"/>
        <v>280440</v>
      </c>
    </row>
    <row r="52" spans="1:7" ht="12" customHeight="1">
      <c r="A52" s="1"/>
      <c r="B52" s="40" t="s">
        <v>67</v>
      </c>
      <c r="C52" s="17"/>
      <c r="D52" s="74"/>
      <c r="E52" s="17"/>
      <c r="F52" s="37"/>
      <c r="G52" s="38">
        <f t="shared" si="1"/>
        <v>0</v>
      </c>
    </row>
    <row r="53" spans="1:7" ht="12" customHeight="1">
      <c r="A53" s="1"/>
      <c r="B53" s="34" t="s">
        <v>68</v>
      </c>
      <c r="C53" s="17" t="s">
        <v>69</v>
      </c>
      <c r="D53" s="74">
        <v>1.5</v>
      </c>
      <c r="E53" s="17" t="s">
        <v>65</v>
      </c>
      <c r="F53" s="37">
        <v>40000</v>
      </c>
      <c r="G53" s="38">
        <f t="shared" si="1"/>
        <v>60000</v>
      </c>
    </row>
    <row r="54" spans="1:7" ht="12.75" customHeight="1">
      <c r="A54" s="1"/>
      <c r="B54" s="34" t="s">
        <v>70</v>
      </c>
      <c r="C54" s="17" t="s">
        <v>69</v>
      </c>
      <c r="D54" s="74">
        <v>4</v>
      </c>
      <c r="E54" s="17" t="s">
        <v>45</v>
      </c>
      <c r="F54" s="37">
        <v>22000</v>
      </c>
      <c r="G54" s="38">
        <f t="shared" si="1"/>
        <v>88000</v>
      </c>
    </row>
    <row r="55" spans="1:7" ht="12" customHeight="1">
      <c r="A55" s="1"/>
      <c r="B55" s="40" t="s">
        <v>71</v>
      </c>
      <c r="C55" s="17"/>
      <c r="D55" s="74"/>
      <c r="E55" s="17"/>
      <c r="F55" s="37"/>
      <c r="G55" s="38">
        <f t="shared" si="1"/>
        <v>0</v>
      </c>
    </row>
    <row r="56" spans="1:7" ht="12" customHeight="1">
      <c r="A56" s="1"/>
      <c r="B56" s="34" t="s">
        <v>72</v>
      </c>
      <c r="C56" s="17" t="s">
        <v>69</v>
      </c>
      <c r="D56" s="74">
        <v>2.5</v>
      </c>
      <c r="E56" s="17" t="s">
        <v>65</v>
      </c>
      <c r="F56" s="37">
        <v>20000</v>
      </c>
      <c r="G56" s="38">
        <f t="shared" si="1"/>
        <v>50000</v>
      </c>
    </row>
    <row r="57" spans="1:7" ht="12" customHeight="1">
      <c r="A57" s="1"/>
      <c r="B57" s="34" t="s">
        <v>73</v>
      </c>
      <c r="C57" s="17" t="s">
        <v>74</v>
      </c>
      <c r="D57" s="74">
        <v>40</v>
      </c>
      <c r="E57" s="17" t="s">
        <v>65</v>
      </c>
      <c r="F57" s="37">
        <v>100</v>
      </c>
      <c r="G57" s="38">
        <f t="shared" si="1"/>
        <v>4000</v>
      </c>
    </row>
    <row r="58" spans="1:7" ht="12" customHeight="1">
      <c r="A58" s="1"/>
      <c r="B58" s="2" t="s">
        <v>75</v>
      </c>
      <c r="C58" s="3"/>
      <c r="D58" s="3"/>
      <c r="E58" s="3"/>
      <c r="F58" s="4"/>
      <c r="G58" s="5">
        <f>SUM(G43:G57)</f>
        <v>1785440</v>
      </c>
    </row>
    <row r="59" spans="1:7" ht="12" customHeight="1">
      <c r="A59" s="1"/>
      <c r="B59" s="1"/>
      <c r="C59" s="1"/>
      <c r="D59" s="1"/>
      <c r="E59" s="41"/>
      <c r="F59" s="19"/>
      <c r="G59" s="19"/>
    </row>
    <row r="60" spans="1:7" ht="12" customHeight="1">
      <c r="A60" s="1"/>
      <c r="B60" s="15" t="s">
        <v>76</v>
      </c>
      <c r="C60" s="31"/>
      <c r="D60" s="31"/>
      <c r="E60" s="31"/>
      <c r="F60" s="7"/>
      <c r="G60" s="7"/>
    </row>
    <row r="61" spans="1:7" ht="12" customHeight="1">
      <c r="A61" s="1"/>
      <c r="B61" s="78" t="s">
        <v>77</v>
      </c>
      <c r="C61" s="77" t="s">
        <v>52</v>
      </c>
      <c r="D61" s="77" t="s">
        <v>53</v>
      </c>
      <c r="E61" s="78" t="s">
        <v>26</v>
      </c>
      <c r="F61" s="77" t="s">
        <v>27</v>
      </c>
      <c r="G61" s="78" t="s">
        <v>28</v>
      </c>
    </row>
    <row r="62" spans="1:7" ht="12.75" customHeight="1">
      <c r="A62" s="1"/>
      <c r="B62" s="23" t="s">
        <v>78</v>
      </c>
      <c r="C62" s="24" t="s">
        <v>79</v>
      </c>
      <c r="D62" s="24">
        <v>4000</v>
      </c>
      <c r="E62" s="24" t="s">
        <v>80</v>
      </c>
      <c r="F62" s="25">
        <v>80</v>
      </c>
      <c r="G62" s="25">
        <f>D62*F62*1.19</f>
        <v>380800</v>
      </c>
    </row>
    <row r="63" spans="1:7" ht="12.75" customHeight="1">
      <c r="A63" s="1"/>
      <c r="B63" s="2" t="s">
        <v>81</v>
      </c>
      <c r="C63" s="3"/>
      <c r="D63" s="3"/>
      <c r="E63" s="3"/>
      <c r="F63" s="4"/>
      <c r="G63" s="5">
        <f>SUM(G62)</f>
        <v>380800</v>
      </c>
    </row>
    <row r="64" spans="1:7" ht="12" customHeight="1">
      <c r="A64" s="1"/>
      <c r="B64" s="1"/>
      <c r="C64" s="1"/>
      <c r="D64" s="1"/>
      <c r="E64" s="1"/>
      <c r="F64" s="19"/>
      <c r="G64" s="19"/>
    </row>
    <row r="65" spans="1:7" ht="12" customHeight="1">
      <c r="A65" s="1"/>
      <c r="B65" s="15" t="s">
        <v>82</v>
      </c>
      <c r="C65" s="43"/>
      <c r="D65" s="43"/>
      <c r="E65" s="43"/>
      <c r="F65" s="43"/>
      <c r="G65" s="83">
        <f>G25+G39+G58+G63+G30</f>
        <v>5134573.333333333</v>
      </c>
    </row>
    <row r="66" spans="1:7" ht="12.75" customHeight="1">
      <c r="A66" s="1"/>
      <c r="B66" s="82" t="s">
        <v>83</v>
      </c>
      <c r="C66" s="42"/>
      <c r="D66" s="42"/>
      <c r="E66" s="42"/>
      <c r="F66" s="42"/>
      <c r="G66" s="84">
        <f>G65*0.05</f>
        <v>256728.66666666666</v>
      </c>
    </row>
    <row r="67" spans="1:7" ht="15.6" customHeight="1">
      <c r="A67" s="1"/>
      <c r="B67" s="15" t="s">
        <v>84</v>
      </c>
      <c r="C67" s="43"/>
      <c r="D67" s="43"/>
      <c r="E67" s="43"/>
      <c r="F67" s="43"/>
      <c r="G67" s="83">
        <f>G66+G65</f>
        <v>5391302</v>
      </c>
    </row>
    <row r="68" spans="1:7" ht="11.25" customHeight="1">
      <c r="B68" s="82" t="s">
        <v>85</v>
      </c>
      <c r="C68" s="42"/>
      <c r="D68" s="42"/>
      <c r="E68" s="42"/>
      <c r="F68" s="42"/>
      <c r="G68" s="84">
        <f>G12</f>
        <v>7800000</v>
      </c>
    </row>
    <row r="69" spans="1:7" ht="11.25" customHeight="1">
      <c r="B69" s="15" t="s">
        <v>86</v>
      </c>
      <c r="C69" s="43"/>
      <c r="D69" s="43"/>
      <c r="E69" s="43"/>
      <c r="F69" s="43"/>
      <c r="G69" s="83">
        <f>G68-G67</f>
        <v>2408698</v>
      </c>
    </row>
    <row r="70" spans="1:7" ht="11.25" customHeight="1">
      <c r="B70" s="6" t="s">
        <v>106</v>
      </c>
      <c r="C70" s="44"/>
      <c r="D70" s="44"/>
      <c r="E70" s="44"/>
      <c r="F70" s="44"/>
      <c r="G70" s="45"/>
    </row>
    <row r="71" spans="1:7" ht="11.25" customHeight="1">
      <c r="B71" s="7"/>
      <c r="C71" s="44"/>
      <c r="D71" s="44"/>
      <c r="E71" s="44"/>
      <c r="F71" s="44"/>
      <c r="G71" s="45"/>
    </row>
    <row r="72" spans="1:7" ht="11.25" customHeight="1">
      <c r="B72" s="46" t="s">
        <v>107</v>
      </c>
      <c r="C72" s="47"/>
      <c r="D72" s="47"/>
      <c r="E72" s="47"/>
      <c r="F72" s="47"/>
      <c r="G72" s="48"/>
    </row>
    <row r="73" spans="1:7" ht="11.25" customHeight="1">
      <c r="B73" s="49" t="s">
        <v>87</v>
      </c>
      <c r="C73" s="1"/>
      <c r="D73" s="1"/>
      <c r="E73" s="1"/>
      <c r="F73" s="1"/>
      <c r="G73" s="50"/>
    </row>
    <row r="74" spans="1:7" ht="11.25" customHeight="1">
      <c r="B74" s="49" t="s">
        <v>88</v>
      </c>
      <c r="C74" s="1"/>
      <c r="D74" s="1"/>
      <c r="E74" s="1"/>
      <c r="F74" s="19"/>
      <c r="G74" s="50"/>
    </row>
    <row r="75" spans="1:7" ht="11.25" customHeight="1">
      <c r="B75" s="49" t="s">
        <v>89</v>
      </c>
      <c r="C75" s="1"/>
      <c r="D75" s="1"/>
      <c r="E75" s="1"/>
      <c r="F75" s="1"/>
      <c r="G75" s="50"/>
    </row>
    <row r="76" spans="1:7" ht="11.25" customHeight="1">
      <c r="B76" s="49" t="s">
        <v>90</v>
      </c>
      <c r="C76" s="1"/>
      <c r="D76" s="1"/>
      <c r="E76" s="1"/>
      <c r="F76" s="1"/>
      <c r="G76" s="50"/>
    </row>
    <row r="77" spans="1:7" ht="11.25" customHeight="1">
      <c r="B77" s="49" t="s">
        <v>91</v>
      </c>
      <c r="C77" s="1"/>
      <c r="D77" s="1"/>
      <c r="E77" s="1"/>
      <c r="F77" s="1"/>
      <c r="G77" s="50"/>
    </row>
    <row r="78" spans="1:7" ht="11.25" customHeight="1">
      <c r="B78" s="51" t="s">
        <v>92</v>
      </c>
      <c r="C78" s="52"/>
      <c r="D78" s="52"/>
      <c r="E78" s="52"/>
      <c r="F78" s="52"/>
      <c r="G78" s="53"/>
    </row>
    <row r="79" spans="1:7" ht="11.25" customHeight="1">
      <c r="B79" s="7"/>
      <c r="C79" s="1"/>
      <c r="D79" s="1"/>
      <c r="E79" s="1"/>
      <c r="F79" s="1"/>
      <c r="G79" s="45"/>
    </row>
    <row r="80" spans="1:7" ht="11.25" customHeight="1">
      <c r="B80" s="89" t="s">
        <v>93</v>
      </c>
      <c r="C80" s="89"/>
      <c r="D80" s="54"/>
      <c r="E80" s="1"/>
      <c r="F80" s="1"/>
      <c r="G80" s="45"/>
    </row>
    <row r="81" spans="2:7" ht="11.25" customHeight="1">
      <c r="B81" s="55" t="s">
        <v>77</v>
      </c>
      <c r="C81" s="55" t="s">
        <v>94</v>
      </c>
      <c r="D81" s="56" t="s">
        <v>95</v>
      </c>
      <c r="E81" s="1"/>
      <c r="F81" s="1"/>
      <c r="G81" s="45"/>
    </row>
    <row r="82" spans="2:7" ht="11.25" customHeight="1">
      <c r="B82" s="57" t="s">
        <v>96</v>
      </c>
      <c r="C82" s="58">
        <f>+G25</f>
        <v>2733333.333333333</v>
      </c>
      <c r="D82" s="59">
        <f>+C82/C88</f>
        <v>0.50698946809756396</v>
      </c>
      <c r="E82" s="1"/>
      <c r="F82" s="1"/>
      <c r="G82" s="45"/>
    </row>
    <row r="83" spans="2:7" ht="11.25" customHeight="1">
      <c r="B83" s="57" t="s">
        <v>97</v>
      </c>
      <c r="C83" s="60">
        <f>+G30</f>
        <v>0</v>
      </c>
      <c r="D83" s="59">
        <f>+C83/C88</f>
        <v>0</v>
      </c>
      <c r="E83" s="1"/>
      <c r="F83" s="1"/>
      <c r="G83" s="45"/>
    </row>
    <row r="84" spans="2:7" ht="11.25" customHeight="1">
      <c r="B84" s="57" t="s">
        <v>98</v>
      </c>
      <c r="C84" s="58">
        <f>+G39</f>
        <v>235000</v>
      </c>
      <c r="D84" s="59">
        <f>(C84/C88)</f>
        <v>4.358872865960764E-2</v>
      </c>
      <c r="E84" s="1"/>
      <c r="F84" s="1"/>
      <c r="G84" s="45"/>
    </row>
    <row r="85" spans="2:7" ht="11.25" customHeight="1">
      <c r="B85" s="57" t="s">
        <v>51</v>
      </c>
      <c r="C85" s="58">
        <f>+G58</f>
        <v>1785440</v>
      </c>
      <c r="D85" s="59">
        <f>(C85/C88)</f>
        <v>0.33117046680004197</v>
      </c>
      <c r="E85" s="1"/>
      <c r="F85" s="1"/>
      <c r="G85" s="45"/>
    </row>
    <row r="86" spans="2:7" ht="11.25" customHeight="1">
      <c r="B86" s="57" t="s">
        <v>99</v>
      </c>
      <c r="C86" s="61">
        <f>+G63</f>
        <v>380800</v>
      </c>
      <c r="D86" s="59">
        <f>(C86/C88)</f>
        <v>7.0632288823738676E-2</v>
      </c>
      <c r="E86" s="44"/>
      <c r="F86" s="44"/>
      <c r="G86" s="45"/>
    </row>
    <row r="87" spans="2:7" ht="11.25" customHeight="1">
      <c r="B87" s="57" t="s">
        <v>100</v>
      </c>
      <c r="C87" s="61">
        <f>+G66</f>
        <v>256728.66666666666</v>
      </c>
      <c r="D87" s="59">
        <f>(C87/C88)</f>
        <v>4.7619047619047616E-2</v>
      </c>
      <c r="E87" s="44"/>
      <c r="F87" s="44"/>
      <c r="G87" s="45"/>
    </row>
    <row r="88" spans="2:7" ht="11.25" customHeight="1">
      <c r="B88" s="55" t="s">
        <v>101</v>
      </c>
      <c r="C88" s="62">
        <f>SUM(C82:C87)</f>
        <v>5391302</v>
      </c>
      <c r="D88" s="63">
        <f>SUM(D82:D87)</f>
        <v>1</v>
      </c>
      <c r="E88" s="44"/>
      <c r="F88" s="44"/>
      <c r="G88" s="45"/>
    </row>
    <row r="89" spans="2:7" ht="11.25" customHeight="1">
      <c r="B89" s="7"/>
      <c r="C89" s="44"/>
      <c r="D89" s="44"/>
      <c r="E89" s="44"/>
      <c r="F89" s="44"/>
      <c r="G89" s="45"/>
    </row>
    <row r="90" spans="2:7" ht="11.25" customHeight="1">
      <c r="B90" s="7"/>
      <c r="C90" s="44"/>
      <c r="D90" s="44"/>
      <c r="E90" s="44"/>
      <c r="F90" s="44"/>
      <c r="G90" s="45"/>
    </row>
    <row r="91" spans="2:7" ht="11.25" customHeight="1">
      <c r="B91" s="64"/>
      <c r="C91" s="65" t="s">
        <v>104</v>
      </c>
      <c r="D91" s="64"/>
      <c r="E91" s="64"/>
      <c r="F91" s="44"/>
      <c r="G91" s="45"/>
    </row>
    <row r="92" spans="2:7" ht="11.25" customHeight="1">
      <c r="B92" s="55" t="s">
        <v>103</v>
      </c>
      <c r="C92" s="85">
        <v>100000</v>
      </c>
      <c r="D92" s="85">
        <v>130000</v>
      </c>
      <c r="E92" s="85">
        <v>140000</v>
      </c>
      <c r="F92" s="44"/>
      <c r="G92" s="45"/>
    </row>
    <row r="93" spans="2:7" ht="11.25" customHeight="1">
      <c r="B93" s="55" t="s">
        <v>105</v>
      </c>
      <c r="C93" s="62">
        <f>(G67/C92)</f>
        <v>53.913020000000003</v>
      </c>
      <c r="D93" s="62">
        <f>(G67/D92)</f>
        <v>41.471553846153846</v>
      </c>
      <c r="E93" s="62">
        <f>(G67/E92)</f>
        <v>38.509300000000003</v>
      </c>
      <c r="F93" s="44"/>
      <c r="G93" s="45"/>
    </row>
    <row r="94" spans="2:7" ht="11.25" customHeight="1">
      <c r="B94" s="66" t="s">
        <v>102</v>
      </c>
      <c r="C94" s="1"/>
      <c r="D94" s="1"/>
      <c r="E94" s="1"/>
      <c r="F94" s="1"/>
      <c r="G94" s="1"/>
    </row>
  </sheetData>
  <mergeCells count="8">
    <mergeCell ref="E15:F15"/>
    <mergeCell ref="B17:G17"/>
    <mergeCell ref="B80:C80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78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CEBOLLAS</vt:lpstr>
      <vt:lpstr>CEBOLLAS!Área_de_impresión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2022-05-13T14:38:57Z</cp:lastPrinted>
  <dcterms:created xsi:type="dcterms:W3CDTF">2020-11-27T12:49:26Z</dcterms:created>
  <dcterms:modified xsi:type="dcterms:W3CDTF">2022-06-22T03:09:22Z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