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5" documentId="11_A759184B0BED3036C37D8B9FEE41B9619F14C587" xr6:coauthVersionLast="47" xr6:coauthVersionMax="47" xr10:uidLastSave="{A61E5311-5F3C-4032-87FD-E5683E55EED4}"/>
  <bookViews>
    <workbookView xWindow="0" yWindow="0" windowWidth="20490" windowHeight="7755" xr2:uid="{00000000-000D-0000-FFFF-FFFF00000000}"/>
  </bookViews>
  <sheets>
    <sheet name="CEBOLLA" sheetId="1" r:id="rId1"/>
  </sheets>
  <definedNames>
    <definedName name="_xlnm.Print_Area" localSheetId="0">CEBOLLA!$A$1:$F$94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69" i="1" s="1"/>
  <c r="F63" i="1"/>
  <c r="F62" i="1"/>
  <c r="F64" i="1" s="1"/>
  <c r="B87" i="1" s="1"/>
  <c r="F56" i="1"/>
  <c r="F49" i="1"/>
  <c r="F31" i="1"/>
  <c r="F32" i="1" s="1"/>
  <c r="B84" i="1" s="1"/>
  <c r="F20" i="1"/>
  <c r="F21" i="1"/>
  <c r="F22" i="1"/>
  <c r="F23" i="1"/>
  <c r="F24" i="1"/>
  <c r="F25" i="1"/>
  <c r="F26" i="1"/>
  <c r="F48" i="1"/>
  <c r="F45" i="1"/>
  <c r="F50" i="1"/>
  <c r="F52" i="1"/>
  <c r="F54" i="1"/>
  <c r="F57" i="1"/>
  <c r="F47" i="1"/>
  <c r="F36" i="1"/>
  <c r="F37" i="1"/>
  <c r="F38" i="1"/>
  <c r="F39" i="1"/>
  <c r="F58" i="1" l="1"/>
  <c r="B86" i="1" s="1"/>
  <c r="F27" i="1"/>
  <c r="B83" i="1" s="1"/>
  <c r="F40" i="1"/>
  <c r="B85" i="1" s="1"/>
  <c r="F66" i="1" l="1"/>
  <c r="F67" i="1" s="1"/>
  <c r="F68" i="1" l="1"/>
  <c r="B88" i="1"/>
  <c r="B89" i="1" l="1"/>
  <c r="C88" i="1" s="1"/>
  <c r="F70" i="1"/>
  <c r="C93" i="1"/>
  <c r="D93" i="1"/>
  <c r="B93" i="1"/>
  <c r="C83" i="1" l="1"/>
  <c r="C87" i="1"/>
  <c r="C86" i="1"/>
  <c r="C85" i="1"/>
  <c r="C89" i="1" l="1"/>
</calcChain>
</file>

<file path=xl/sharedStrings.xml><?xml version="1.0" encoding="utf-8"?>
<sst xmlns="http://schemas.openxmlformats.org/spreadsheetml/2006/main" count="162" uniqueCount="119">
  <si>
    <t>RUBRO O CULTIVO</t>
  </si>
  <si>
    <t>Cebolla</t>
  </si>
  <si>
    <t>RENDIMIENTO (KG/Há.)</t>
  </si>
  <si>
    <t>VARIEDAD</t>
  </si>
  <si>
    <t>Valenciana</t>
  </si>
  <si>
    <t>FECHA ESTIMADA  PRECIO VENTA</t>
  </si>
  <si>
    <t xml:space="preserve">Marzo 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</si>
  <si>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</si>
  <si>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</si>
  <si>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</si>
  <si>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</si>
  <si>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</si>
  <si>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</si>
  <si>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</si>
  <si>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</si>
  <si>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</si>
  <si>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</si>
  <si>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</si>
  <si>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</si>
  <si>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</si>
  <si>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</si>
  <si>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</si>
  <si>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</si>
  <si>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</si>
  <si>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</si>
  <si>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</si>
  <si>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</si>
  <si>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</si>
  <si>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</si>
  <si>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</si>
  <si>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</si>
  <si>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Almácigos</t>
  </si>
  <si>
    <t>jh</t>
  </si>
  <si>
    <t xml:space="preserve">May - Feb </t>
  </si>
  <si>
    <t>Plantación</t>
  </si>
  <si>
    <t xml:space="preserve">Oct </t>
  </si>
  <si>
    <t>Limpieza</t>
  </si>
  <si>
    <t>May - Feb</t>
  </si>
  <si>
    <t>Aplicación de fertilizantes</t>
  </si>
  <si>
    <t>Sept - Nov</t>
  </si>
  <si>
    <t>Aplicación agroquímicos</t>
  </si>
  <si>
    <t>Cosecha</t>
  </si>
  <si>
    <t>Mar</t>
  </si>
  <si>
    <t>Riego</t>
  </si>
  <si>
    <t>Feb</t>
  </si>
  <si>
    <t>Subtotal Jornadas Hombre</t>
  </si>
  <si>
    <t>JORNADAS ANIMAL</t>
  </si>
  <si>
    <t>Surcadura</t>
  </si>
  <si>
    <t>ja</t>
  </si>
  <si>
    <t>Oct - Nov</t>
  </si>
  <si>
    <t>Subtotal Jornadas Animal</t>
  </si>
  <si>
    <t>MAQUINARIA</t>
  </si>
  <si>
    <t>Arado</t>
  </si>
  <si>
    <t>JM</t>
  </si>
  <si>
    <t xml:space="preserve">Sept </t>
  </si>
  <si>
    <t>Vibrocultivador</t>
  </si>
  <si>
    <t>Sept</t>
  </si>
  <si>
    <t>Pulverizadora</t>
  </si>
  <si>
    <t>Melgadura</t>
  </si>
  <si>
    <t>Subtotal Costo Maquinaria</t>
  </si>
  <si>
    <t>INSUMOS</t>
  </si>
  <si>
    <t>Insumos</t>
  </si>
  <si>
    <t>Unidad (Kg/l/u)</t>
  </si>
  <si>
    <t>Cantidad (Kg/l/u)</t>
  </si>
  <si>
    <t>SEMILLA</t>
  </si>
  <si>
    <t>Semilla valenciana</t>
  </si>
  <si>
    <t>kg</t>
  </si>
  <si>
    <t>May</t>
  </si>
  <si>
    <t>FERTILIZANTES</t>
  </si>
  <si>
    <t>Mezcla hortalicera</t>
  </si>
  <si>
    <t>lg</t>
  </si>
  <si>
    <t>Oct</t>
  </si>
  <si>
    <t>Urea</t>
  </si>
  <si>
    <t xml:space="preserve">Nov </t>
  </si>
  <si>
    <t>Fosfimax</t>
  </si>
  <si>
    <t>lts</t>
  </si>
  <si>
    <t>Oct - Dic</t>
  </si>
  <si>
    <t>Muriato de Potasio</t>
  </si>
  <si>
    <t>Ago - Sept</t>
  </si>
  <si>
    <t>FUNGICIDAS</t>
  </si>
  <si>
    <t>Polyben</t>
  </si>
  <si>
    <t>HERBICIDAS</t>
  </si>
  <si>
    <t>Dual Gold</t>
  </si>
  <si>
    <t>lt</t>
  </si>
  <si>
    <t>INSECTICIDAS</t>
  </si>
  <si>
    <t>Karate</t>
  </si>
  <si>
    <t xml:space="preserve">Dic </t>
  </si>
  <si>
    <t>Troya 4EC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</si>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</sst>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0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5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166" fontId="1" fillId="10" borderId="5" xfId="0" applyNumberFormat="1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1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166" fontId="1" fillId="2" borderId="12" xfId="0" applyNumberFormat="1" applyFont="1" applyFill="1" applyBorder="1" applyAlignment="1">
      <alignment vertical="center"/>
    </xf>
    <xf numFmtId="166" fontId="3" fillId="3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6" fontId="3" fillId="3" borderId="16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3" fontId="1" fillId="2" borderId="20" xfId="0" applyNumberFormat="1" applyFont="1" applyFill="1" applyBorder="1" applyAlignment="1">
      <alignment vertical="center"/>
    </xf>
    <xf numFmtId="166" fontId="2" fillId="5" borderId="21" xfId="0" applyNumberFormat="1" applyFont="1" applyFill="1" applyBorder="1" applyAlignment="1">
      <alignment vertical="center"/>
    </xf>
    <xf numFmtId="166" fontId="2" fillId="3" borderId="22" xfId="0" applyNumberFormat="1" applyFont="1" applyFill="1" applyBorder="1" applyAlignment="1">
      <alignment vertical="center"/>
    </xf>
    <xf numFmtId="166" fontId="2" fillId="5" borderId="22" xfId="0" applyNumberFormat="1" applyFont="1" applyFill="1" applyBorder="1" applyAlignment="1">
      <alignment vertical="center"/>
    </xf>
    <xf numFmtId="166" fontId="2" fillId="6" borderId="23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49" fontId="1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9" borderId="33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49" fontId="5" fillId="8" borderId="24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25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9" fontId="1" fillId="2" borderId="27" xfId="0" applyNumberFormat="1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166" fontId="5" fillId="8" borderId="29" xfId="0" applyNumberFormat="1" applyFont="1" applyFill="1" applyBorder="1" applyAlignment="1">
      <alignment vertical="center"/>
    </xf>
    <xf numFmtId="9" fontId="5" fillId="8" borderId="30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9" borderId="17" xfId="0" applyFont="1" applyFill="1" applyBorder="1" applyAlignment="1">
      <alignment vertical="center"/>
    </xf>
    <xf numFmtId="49" fontId="6" fillId="9" borderId="18" xfId="0" applyNumberFormat="1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49" fontId="5" fillId="8" borderId="43" xfId="0" applyNumberFormat="1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/>
    </xf>
    <xf numFmtId="165" fontId="5" fillId="2" borderId="18" xfId="0" applyNumberFormat="1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166" fontId="1" fillId="0" borderId="5" xfId="0" applyNumberFormat="1" applyFont="1" applyFill="1" applyBorder="1" applyAlignment="1">
      <alignment vertical="center"/>
    </xf>
    <xf numFmtId="49" fontId="1" fillId="0" borderId="46" xfId="0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/>
    </xf>
    <xf numFmtId="166" fontId="1" fillId="0" borderId="46" xfId="0" applyNumberFormat="1" applyFont="1" applyFill="1" applyBorder="1" applyAlignment="1">
      <alignment vertical="center"/>
    </xf>
    <xf numFmtId="49" fontId="1" fillId="0" borderId="15" xfId="0" applyNumberFormat="1" applyFont="1" applyFill="1" applyBorder="1" applyAlignment="1">
      <alignment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/>
    </xf>
    <xf numFmtId="166" fontId="1" fillId="0" borderId="15" xfId="0" applyNumberFormat="1" applyFont="1" applyFill="1" applyBorder="1" applyAlignment="1">
      <alignment vertical="center"/>
    </xf>
    <xf numFmtId="49" fontId="2" fillId="3" borderId="56" xfId="0" applyNumberFormat="1" applyFont="1" applyFill="1" applyBorder="1" applyAlignment="1">
      <alignment horizontal="left" vertical="center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7" fontId="1" fillId="2" borderId="5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4" fontId="5" fillId="8" borderId="44" xfId="1" applyFont="1" applyFill="1" applyBorder="1" applyAlignment="1">
      <alignment vertical="center"/>
    </xf>
    <xf numFmtId="164" fontId="5" fillId="8" borderId="45" xfId="1" applyFont="1" applyFill="1" applyBorder="1" applyAlignment="1">
      <alignment vertical="center"/>
    </xf>
    <xf numFmtId="164" fontId="5" fillId="8" borderId="29" xfId="1" applyFont="1" applyFill="1" applyBorder="1" applyAlignment="1">
      <alignment vertical="center"/>
    </xf>
    <xf numFmtId="164" fontId="5" fillId="8" borderId="30" xfId="1" applyFont="1" applyFill="1" applyBorder="1" applyAlignment="1">
      <alignment vertical="center"/>
    </xf>
    <xf numFmtId="49" fontId="3" fillId="3" borderId="68" xfId="0" applyNumberFormat="1" applyFont="1" applyFill="1" applyBorder="1" applyAlignment="1">
      <alignment horizontal="left" vertical="center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6" fillId="9" borderId="31" xfId="0" applyNumberFormat="1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left" vertical="center"/>
    </xf>
    <xf numFmtId="49" fontId="5" fillId="0" borderId="48" xfId="0" applyNumberFormat="1" applyFont="1" applyFill="1" applyBorder="1" applyAlignment="1">
      <alignment horizontal="left" vertical="center"/>
    </xf>
    <xf numFmtId="49" fontId="5" fillId="0" borderId="49" xfId="0" applyNumberFormat="1" applyFont="1" applyFill="1" applyBorder="1" applyAlignment="1">
      <alignment horizontal="left" vertical="center"/>
    </xf>
    <xf numFmtId="49" fontId="2" fillId="5" borderId="62" xfId="0" applyNumberFormat="1" applyFont="1" applyFill="1" applyBorder="1" applyAlignment="1">
      <alignment vertical="center"/>
    </xf>
    <xf numFmtId="49" fontId="2" fillId="5" borderId="63" xfId="0" applyNumberFormat="1" applyFont="1" applyFill="1" applyBorder="1" applyAlignment="1">
      <alignment vertical="center"/>
    </xf>
    <xf numFmtId="49" fontId="2" fillId="5" borderId="64" xfId="0" applyNumberFormat="1" applyFont="1" applyFill="1" applyBorder="1" applyAlignment="1">
      <alignment vertical="center"/>
    </xf>
    <xf numFmtId="49" fontId="3" fillId="3" borderId="65" xfId="0" applyNumberFormat="1" applyFont="1" applyFill="1" applyBorder="1" applyAlignment="1">
      <alignment horizontal="left" vertical="center"/>
    </xf>
    <xf numFmtId="49" fontId="3" fillId="3" borderId="66" xfId="0" applyNumberFormat="1" applyFont="1" applyFill="1" applyBorder="1" applyAlignment="1">
      <alignment horizontal="left" vertical="center"/>
    </xf>
    <xf numFmtId="49" fontId="3" fillId="3" borderId="67" xfId="0" applyNumberFormat="1" applyFont="1" applyFill="1" applyBorder="1" applyAlignment="1">
      <alignment horizontal="left" vertical="center"/>
    </xf>
    <xf numFmtId="49" fontId="2" fillId="5" borderId="53" xfId="0" applyNumberFormat="1" applyFont="1" applyFill="1" applyBorder="1" applyAlignment="1">
      <alignment horizontal="left" vertical="center"/>
    </xf>
    <xf numFmtId="49" fontId="2" fillId="5" borderId="54" xfId="0" applyNumberFormat="1" applyFont="1" applyFill="1" applyBorder="1" applyAlignment="1">
      <alignment horizontal="left" vertical="center"/>
    </xf>
    <xf numFmtId="49" fontId="2" fillId="5" borderId="55" xfId="0" applyNumberFormat="1" applyFont="1" applyFill="1" applyBorder="1" applyAlignment="1">
      <alignment horizontal="left" vertical="center"/>
    </xf>
    <xf numFmtId="49" fontId="2" fillId="5" borderId="56" xfId="0" applyNumberFormat="1" applyFont="1" applyFill="1" applyBorder="1" applyAlignment="1">
      <alignment horizontal="left" vertical="center"/>
    </xf>
    <xf numFmtId="49" fontId="2" fillId="5" borderId="57" xfId="0" applyNumberFormat="1" applyFont="1" applyFill="1" applyBorder="1" applyAlignment="1">
      <alignment horizontal="left" vertical="center"/>
    </xf>
    <xf numFmtId="49" fontId="2" fillId="5" borderId="58" xfId="0" applyNumberFormat="1" applyFont="1" applyFill="1" applyBorder="1" applyAlignment="1">
      <alignment horizontal="left" vertical="center"/>
    </xf>
    <xf numFmtId="49" fontId="2" fillId="5" borderId="59" xfId="0" applyNumberFormat="1" applyFont="1" applyFill="1" applyBorder="1" applyAlignment="1">
      <alignment horizontal="left" vertical="center"/>
    </xf>
    <xf numFmtId="49" fontId="2" fillId="5" borderId="60" xfId="0" applyNumberFormat="1" applyFont="1" applyFill="1" applyBorder="1" applyAlignment="1">
      <alignment horizontal="left" vertical="center"/>
    </xf>
    <xf numFmtId="49" fontId="2" fillId="5" borderId="61" xfId="0" applyNumberFormat="1" applyFont="1" applyFill="1" applyBorder="1" applyAlignment="1">
      <alignment horizontal="left" vertical="center"/>
    </xf>
    <xf numFmtId="49" fontId="2" fillId="3" borderId="56" xfId="0" applyNumberFormat="1" applyFont="1" applyFill="1" applyBorder="1" applyAlignment="1">
      <alignment horizontal="left" vertical="center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/>
    </xf>
    <xf numFmtId="49" fontId="2" fillId="5" borderId="51" xfId="0" applyNumberFormat="1" applyFont="1" applyFill="1" applyBorder="1" applyAlignment="1">
      <alignment horizontal="left" vertical="center"/>
    </xf>
    <xf numFmtId="49" fontId="2" fillId="5" borderId="52" xfId="0" applyNumberFormat="1" applyFont="1" applyFill="1" applyBorder="1" applyAlignment="1">
      <alignment horizontal="left" vertical="center"/>
    </xf>
    <xf numFmtId="49" fontId="3" fillId="3" borderId="47" xfId="0" applyNumberFormat="1" applyFont="1" applyFill="1" applyBorder="1" applyAlignment="1">
      <alignment horizontal="left" vertical="center"/>
    </xf>
    <xf numFmtId="49" fontId="3" fillId="3" borderId="48" xfId="0" applyNumberFormat="1" applyFont="1" applyFill="1" applyBorder="1" applyAlignment="1">
      <alignment horizontal="left" vertical="center"/>
    </xf>
    <xf numFmtId="49" fontId="3" fillId="3" borderId="49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1037545</xdr:colOff>
      <xdr:row>6</xdr:row>
      <xdr:rowOff>32085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6116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94"/>
  <sheetViews>
    <sheetView showGridLines="0" tabSelected="1" topLeftCell="A101" zoomScaleNormal="100" zoomScaleSheetLayoutView="112" workbookViewId="0">
      <selection activeCell="F82" sqref="F82"/>
    </sheetView>
  </sheetViews>
  <sheetFormatPr defaultColWidth="10.85546875" defaultRowHeight="11.25" customHeight="1"/>
  <cols>
    <col min="1" max="1" width="20.140625" style="2" customWidth="1"/>
    <col min="2" max="2" width="17.42578125" style="2" customWidth="1"/>
    <col min="3" max="3" width="9.42578125" style="2" customWidth="1"/>
    <col min="4" max="4" width="15.42578125" style="2" customWidth="1"/>
    <col min="5" max="5" width="11" style="2" customWidth="1"/>
    <col min="6" max="6" width="15.7109375" style="2" customWidth="1"/>
    <col min="7" max="249" width="10.85546875" style="2" customWidth="1"/>
    <col min="250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43" t="s">
        <v>2</v>
      </c>
      <c r="E8" s="144"/>
      <c r="F8" s="9">
        <v>50000</v>
      </c>
    </row>
    <row r="9" spans="1:6" ht="12.75">
      <c r="A9" s="10" t="s">
        <v>3</v>
      </c>
      <c r="B9" s="11" t="s">
        <v>4</v>
      </c>
      <c r="C9" s="8"/>
      <c r="D9" s="141" t="s">
        <v>5</v>
      </c>
      <c r="E9" s="142"/>
      <c r="F9" s="7" t="s">
        <v>6</v>
      </c>
    </row>
    <row r="10" spans="1:6" ht="12.75">
      <c r="A10" s="10" t="s">
        <v>7</v>
      </c>
      <c r="B10" s="7" t="s">
        <v>8</v>
      </c>
      <c r="C10" s="8"/>
      <c r="D10" s="141" t="s">
        <v>9</v>
      </c>
      <c r="E10" s="142"/>
      <c r="F10" s="12">
        <v>300</v>
      </c>
    </row>
    <row r="11" spans="1:6" ht="11.25" customHeight="1">
      <c r="A11" s="10" t="s">
        <v>10</v>
      </c>
      <c r="B11" s="11" t="s">
        <v>11</v>
      </c>
      <c r="C11" s="8"/>
      <c r="D11" s="107" t="s">
        <v>12</v>
      </c>
      <c r="E11" s="108"/>
      <c r="F11" s="13">
        <f>F8*F10</f>
        <v>15000000</v>
      </c>
    </row>
    <row r="12" spans="1:6" ht="12.75">
      <c r="A12" s="10" t="s">
        <v>13</v>
      </c>
      <c r="B12" s="7" t="s">
        <v>14</v>
      </c>
      <c r="C12" s="8"/>
      <c r="D12" s="141" t="s">
        <v>15</v>
      </c>
      <c r="E12" s="142"/>
      <c r="F12" s="7" t="s">
        <v>16</v>
      </c>
    </row>
    <row r="13" spans="1:6" ht="15.75" customHeight="1">
      <c r="A13" s="10" t="s">
        <v>17</v>
      </c>
      <c r="B13" s="11" t="s">
        <v>18</v>
      </c>
      <c r="C13" s="8"/>
      <c r="D13" s="141" t="s">
        <v>19</v>
      </c>
      <c r="E13" s="142"/>
      <c r="F13" s="11" t="s">
        <v>6</v>
      </c>
    </row>
    <row r="14" spans="1:6" ht="12.75">
      <c r="A14" s="10" t="s">
        <v>20</v>
      </c>
      <c r="B14" s="109">
        <v>44562</v>
      </c>
      <c r="C14" s="8"/>
      <c r="D14" s="145" t="s">
        <v>21</v>
      </c>
      <c r="E14" s="146"/>
      <c r="F14" s="11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47" t="s">
        <v>23</v>
      </c>
      <c r="B16" s="148"/>
      <c r="C16" s="148"/>
      <c r="D16" s="148"/>
      <c r="E16" s="148"/>
      <c r="F16" s="148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52" t="s">
        <v>24</v>
      </c>
      <c r="B18" s="153"/>
      <c r="C18" s="153"/>
      <c r="D18" s="153"/>
      <c r="E18" s="153"/>
      <c r="F18" s="154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106" t="s">
        <v>31</v>
      </c>
      <c r="B20" s="22" t="s">
        <v>32</v>
      </c>
      <c r="C20" s="23">
        <v>10</v>
      </c>
      <c r="D20" s="106" t="s">
        <v>33</v>
      </c>
      <c r="E20" s="13">
        <v>20000</v>
      </c>
      <c r="F20" s="13">
        <f>(C20*E20)</f>
        <v>200000</v>
      </c>
    </row>
    <row r="21" spans="1:6" ht="12.75" customHeight="1">
      <c r="A21" s="106" t="s">
        <v>34</v>
      </c>
      <c r="B21" s="22" t="s">
        <v>32</v>
      </c>
      <c r="C21" s="24">
        <v>25</v>
      </c>
      <c r="D21" s="106" t="s">
        <v>35</v>
      </c>
      <c r="E21" s="13">
        <v>20000</v>
      </c>
      <c r="F21" s="13">
        <f t="shared" ref="F21:F26" si="0">(C21*E21)</f>
        <v>500000</v>
      </c>
    </row>
    <row r="22" spans="1:6" ht="12.75" customHeight="1">
      <c r="A22" s="106" t="s">
        <v>36</v>
      </c>
      <c r="B22" s="22" t="s">
        <v>32</v>
      </c>
      <c r="C22" s="24">
        <v>20</v>
      </c>
      <c r="D22" s="106" t="s">
        <v>37</v>
      </c>
      <c r="E22" s="13">
        <v>20000</v>
      </c>
      <c r="F22" s="13">
        <f t="shared" si="0"/>
        <v>400000</v>
      </c>
    </row>
    <row r="23" spans="1:6" ht="12.75">
      <c r="A23" s="106" t="s">
        <v>38</v>
      </c>
      <c r="B23" s="22" t="s">
        <v>32</v>
      </c>
      <c r="C23" s="24">
        <v>2</v>
      </c>
      <c r="D23" s="106" t="s">
        <v>39</v>
      </c>
      <c r="E23" s="13">
        <v>20000</v>
      </c>
      <c r="F23" s="13">
        <f t="shared" si="0"/>
        <v>40000</v>
      </c>
    </row>
    <row r="24" spans="1:6" ht="12.75">
      <c r="A24" s="106" t="s">
        <v>40</v>
      </c>
      <c r="B24" s="22" t="s">
        <v>32</v>
      </c>
      <c r="C24" s="24">
        <v>4</v>
      </c>
      <c r="D24" s="106" t="s">
        <v>39</v>
      </c>
      <c r="E24" s="13">
        <v>20000</v>
      </c>
      <c r="F24" s="13">
        <f t="shared" si="0"/>
        <v>80000</v>
      </c>
    </row>
    <row r="25" spans="1:6" ht="12.75">
      <c r="A25" s="106" t="s">
        <v>41</v>
      </c>
      <c r="B25" s="22" t="s">
        <v>32</v>
      </c>
      <c r="C25" s="24">
        <v>20</v>
      </c>
      <c r="D25" s="106" t="s">
        <v>42</v>
      </c>
      <c r="E25" s="13">
        <v>20000</v>
      </c>
      <c r="F25" s="13">
        <f t="shared" si="0"/>
        <v>400000</v>
      </c>
    </row>
    <row r="26" spans="1:6" ht="12.75" customHeight="1">
      <c r="A26" s="106" t="s">
        <v>43</v>
      </c>
      <c r="B26" s="22" t="s">
        <v>32</v>
      </c>
      <c r="C26" s="24">
        <v>15</v>
      </c>
      <c r="D26" s="106" t="s">
        <v>44</v>
      </c>
      <c r="E26" s="13">
        <v>20000</v>
      </c>
      <c r="F26" s="13">
        <f t="shared" si="0"/>
        <v>300000</v>
      </c>
    </row>
    <row r="27" spans="1:6" ht="12.75" customHeight="1">
      <c r="A27" s="155" t="s">
        <v>45</v>
      </c>
      <c r="B27" s="156"/>
      <c r="C27" s="156"/>
      <c r="D27" s="156"/>
      <c r="E27" s="157"/>
      <c r="F27" s="25">
        <f>SUM(F20:F26)</f>
        <v>1920000</v>
      </c>
    </row>
    <row r="28" spans="1:6" ht="12" customHeight="1">
      <c r="A28" s="18"/>
      <c r="B28" s="20"/>
      <c r="C28" s="20"/>
      <c r="D28" s="20"/>
      <c r="E28" s="26"/>
      <c r="F28" s="26"/>
    </row>
    <row r="29" spans="1:6" ht="12" customHeight="1">
      <c r="A29" s="129" t="s">
        <v>46</v>
      </c>
      <c r="B29" s="130"/>
      <c r="C29" s="130"/>
      <c r="D29" s="130"/>
      <c r="E29" s="130"/>
      <c r="F29" s="131"/>
    </row>
    <row r="30" spans="1:6" ht="24" customHeight="1">
      <c r="A30" s="27" t="s">
        <v>25</v>
      </c>
      <c r="B30" s="28" t="s">
        <v>26</v>
      </c>
      <c r="C30" s="28" t="s">
        <v>27</v>
      </c>
      <c r="D30" s="27" t="s">
        <v>28</v>
      </c>
      <c r="E30" s="28" t="s">
        <v>29</v>
      </c>
      <c r="F30" s="27" t="s">
        <v>30</v>
      </c>
    </row>
    <row r="31" spans="1:6" ht="12" customHeight="1">
      <c r="A31" s="29" t="s">
        <v>47</v>
      </c>
      <c r="B31" s="30" t="s">
        <v>48</v>
      </c>
      <c r="C31" s="30">
        <v>1</v>
      </c>
      <c r="D31" s="31" t="s">
        <v>49</v>
      </c>
      <c r="E31" s="32">
        <v>20000</v>
      </c>
      <c r="F31" s="32">
        <f>C31*E31</f>
        <v>20000</v>
      </c>
    </row>
    <row r="32" spans="1:6" ht="12" customHeight="1">
      <c r="A32" s="115" t="s">
        <v>50</v>
      </c>
      <c r="B32" s="116"/>
      <c r="C32" s="116"/>
      <c r="D32" s="116"/>
      <c r="E32" s="117"/>
      <c r="F32" s="33">
        <f>SUM(F31)</f>
        <v>20000</v>
      </c>
    </row>
    <row r="33" spans="1:8" ht="12" customHeight="1">
      <c r="A33" s="34"/>
      <c r="B33" s="35"/>
      <c r="C33" s="35"/>
      <c r="D33" s="35"/>
      <c r="E33" s="36"/>
      <c r="F33" s="36"/>
    </row>
    <row r="34" spans="1:8" ht="12" customHeight="1">
      <c r="A34" s="129" t="s">
        <v>51</v>
      </c>
      <c r="B34" s="130"/>
      <c r="C34" s="130"/>
      <c r="D34" s="130"/>
      <c r="E34" s="130"/>
      <c r="F34" s="131"/>
    </row>
    <row r="35" spans="1:8" ht="24" customHeight="1">
      <c r="A35" s="37" t="s">
        <v>25</v>
      </c>
      <c r="B35" s="37" t="s">
        <v>26</v>
      </c>
      <c r="C35" s="37" t="s">
        <v>27</v>
      </c>
      <c r="D35" s="37" t="s">
        <v>28</v>
      </c>
      <c r="E35" s="38" t="s">
        <v>29</v>
      </c>
      <c r="F35" s="37" t="s">
        <v>30</v>
      </c>
    </row>
    <row r="36" spans="1:8" ht="12.75" customHeight="1">
      <c r="A36" s="39" t="s">
        <v>52</v>
      </c>
      <c r="B36" s="22" t="s">
        <v>53</v>
      </c>
      <c r="C36" s="24">
        <v>0.125</v>
      </c>
      <c r="D36" s="40" t="s">
        <v>54</v>
      </c>
      <c r="E36" s="13">
        <v>333200</v>
      </c>
      <c r="F36" s="13">
        <f>E36*C36</f>
        <v>41650</v>
      </c>
      <c r="H36" s="110"/>
    </row>
    <row r="37" spans="1:8" ht="12.75" customHeight="1">
      <c r="A37" s="39" t="s">
        <v>55</v>
      </c>
      <c r="B37" s="22" t="s">
        <v>53</v>
      </c>
      <c r="C37" s="24">
        <v>0.25</v>
      </c>
      <c r="D37" s="40" t="s">
        <v>56</v>
      </c>
      <c r="E37" s="13">
        <v>320000</v>
      </c>
      <c r="F37" s="13">
        <f t="shared" ref="F37:F39" si="1">E37*C37</f>
        <v>80000</v>
      </c>
      <c r="H37" s="110"/>
    </row>
    <row r="38" spans="1:8" ht="12.75" customHeight="1">
      <c r="A38" s="39" t="s">
        <v>57</v>
      </c>
      <c r="B38" s="22" t="s">
        <v>53</v>
      </c>
      <c r="C38" s="24">
        <v>0.25</v>
      </c>
      <c r="D38" s="40" t="s">
        <v>49</v>
      </c>
      <c r="E38" s="13">
        <v>240000</v>
      </c>
      <c r="F38" s="13">
        <f t="shared" si="1"/>
        <v>60000</v>
      </c>
      <c r="H38" s="110"/>
    </row>
    <row r="39" spans="1:8" ht="12.75" customHeight="1">
      <c r="A39" s="39" t="s">
        <v>58</v>
      </c>
      <c r="B39" s="22" t="s">
        <v>53</v>
      </c>
      <c r="C39" s="24">
        <v>0.25</v>
      </c>
      <c r="D39" s="40" t="s">
        <v>56</v>
      </c>
      <c r="E39" s="13">
        <v>280000</v>
      </c>
      <c r="F39" s="13">
        <f t="shared" si="1"/>
        <v>70000</v>
      </c>
      <c r="H39" s="110"/>
    </row>
    <row r="40" spans="1:8" ht="12.75" customHeight="1">
      <c r="A40" s="126" t="s">
        <v>59</v>
      </c>
      <c r="B40" s="127"/>
      <c r="C40" s="127"/>
      <c r="D40" s="127"/>
      <c r="E40" s="128"/>
      <c r="F40" s="33">
        <f>SUM(F36:F39)</f>
        <v>251650</v>
      </c>
    </row>
    <row r="41" spans="1:8" ht="12" customHeight="1">
      <c r="A41" s="34"/>
      <c r="B41" s="35"/>
      <c r="C41" s="35"/>
      <c r="D41" s="35"/>
      <c r="E41" s="36"/>
      <c r="F41" s="36"/>
    </row>
    <row r="42" spans="1:8" ht="12" customHeight="1">
      <c r="A42" s="129" t="s">
        <v>60</v>
      </c>
      <c r="B42" s="130"/>
      <c r="C42" s="130"/>
      <c r="D42" s="130"/>
      <c r="E42" s="130"/>
      <c r="F42" s="131"/>
    </row>
    <row r="43" spans="1:8" ht="24" customHeight="1">
      <c r="A43" s="38" t="s">
        <v>61</v>
      </c>
      <c r="B43" s="38" t="s">
        <v>62</v>
      </c>
      <c r="C43" s="38" t="s">
        <v>63</v>
      </c>
      <c r="D43" s="38" t="s">
        <v>28</v>
      </c>
      <c r="E43" s="38" t="s">
        <v>29</v>
      </c>
      <c r="F43" s="38" t="s">
        <v>30</v>
      </c>
    </row>
    <row r="44" spans="1:8" ht="12.75" customHeight="1">
      <c r="A44" s="149" t="s">
        <v>64</v>
      </c>
      <c r="B44" s="150"/>
      <c r="C44" s="150"/>
      <c r="D44" s="150"/>
      <c r="E44" s="150"/>
      <c r="F44" s="151"/>
    </row>
    <row r="45" spans="1:8" ht="12.75" customHeight="1">
      <c r="A45" s="89" t="s">
        <v>65</v>
      </c>
      <c r="B45" s="90" t="s">
        <v>66</v>
      </c>
      <c r="C45" s="91">
        <v>3</v>
      </c>
      <c r="D45" s="92" t="s">
        <v>67</v>
      </c>
      <c r="E45" s="93">
        <v>163760</v>
      </c>
      <c r="F45" s="93">
        <f>(C45*E45)</f>
        <v>491280</v>
      </c>
    </row>
    <row r="46" spans="1:8" ht="12.75" customHeight="1">
      <c r="A46" s="120" t="s">
        <v>68</v>
      </c>
      <c r="B46" s="121"/>
      <c r="C46" s="121"/>
      <c r="D46" s="121"/>
      <c r="E46" s="121"/>
      <c r="F46" s="122"/>
    </row>
    <row r="47" spans="1:8" ht="12.75" customHeight="1">
      <c r="A47" s="89" t="s">
        <v>69</v>
      </c>
      <c r="B47" s="90" t="s">
        <v>70</v>
      </c>
      <c r="C47" s="91">
        <v>300</v>
      </c>
      <c r="D47" s="92" t="s">
        <v>71</v>
      </c>
      <c r="E47" s="93">
        <v>1030</v>
      </c>
      <c r="F47" s="93">
        <f>(C47*E47)</f>
        <v>309000</v>
      </c>
    </row>
    <row r="48" spans="1:8" ht="12.75" customHeight="1">
      <c r="A48" s="89" t="s">
        <v>72</v>
      </c>
      <c r="B48" s="90" t="s">
        <v>66</v>
      </c>
      <c r="C48" s="91">
        <v>200</v>
      </c>
      <c r="D48" s="92" t="s">
        <v>73</v>
      </c>
      <c r="E48" s="93">
        <v>1280</v>
      </c>
      <c r="F48" s="93">
        <f>(C48*E48)</f>
        <v>256000</v>
      </c>
    </row>
    <row r="49" spans="1:6" ht="12.75" customHeight="1">
      <c r="A49" s="89" t="s">
        <v>74</v>
      </c>
      <c r="B49" s="90" t="s">
        <v>75</v>
      </c>
      <c r="C49" s="91">
        <v>4</v>
      </c>
      <c r="D49" s="92" t="s">
        <v>76</v>
      </c>
      <c r="E49" s="93">
        <v>14960</v>
      </c>
      <c r="F49" s="93">
        <f>(C49*E49)</f>
        <v>59840</v>
      </c>
    </row>
    <row r="50" spans="1:6" ht="12.75" customHeight="1">
      <c r="A50" s="89" t="s">
        <v>77</v>
      </c>
      <c r="B50" s="90" t="s">
        <v>66</v>
      </c>
      <c r="C50" s="91">
        <v>100</v>
      </c>
      <c r="D50" s="92" t="s">
        <v>78</v>
      </c>
      <c r="E50" s="93">
        <v>1050</v>
      </c>
      <c r="F50" s="93">
        <f>(C50*E50)</f>
        <v>105000</v>
      </c>
    </row>
    <row r="51" spans="1:6" ht="12.75" customHeight="1">
      <c r="A51" s="120" t="s">
        <v>79</v>
      </c>
      <c r="B51" s="121"/>
      <c r="C51" s="121"/>
      <c r="D51" s="121"/>
      <c r="E51" s="121"/>
      <c r="F51" s="122"/>
    </row>
    <row r="52" spans="1:6" ht="12.75" customHeight="1">
      <c r="A52" s="89" t="s">
        <v>80</v>
      </c>
      <c r="B52" s="90" t="s">
        <v>66</v>
      </c>
      <c r="C52" s="91">
        <v>2</v>
      </c>
      <c r="D52" s="92" t="s">
        <v>71</v>
      </c>
      <c r="E52" s="93">
        <v>19000</v>
      </c>
      <c r="F52" s="93">
        <f>(C52*E52)</f>
        <v>38000</v>
      </c>
    </row>
    <row r="53" spans="1:6" ht="12.75" customHeight="1">
      <c r="A53" s="120" t="s">
        <v>81</v>
      </c>
      <c r="B53" s="121"/>
      <c r="C53" s="121"/>
      <c r="D53" s="121"/>
      <c r="E53" s="121"/>
      <c r="F53" s="122"/>
    </row>
    <row r="54" spans="1:6" ht="12.75" customHeight="1">
      <c r="A54" s="89" t="s">
        <v>82</v>
      </c>
      <c r="B54" s="90" t="s">
        <v>83</v>
      </c>
      <c r="C54" s="91">
        <v>3</v>
      </c>
      <c r="D54" s="92" t="s">
        <v>73</v>
      </c>
      <c r="E54" s="93">
        <v>63000</v>
      </c>
      <c r="F54" s="93">
        <f t="shared" ref="F54" si="2">(C54*E54)</f>
        <v>189000</v>
      </c>
    </row>
    <row r="55" spans="1:6" ht="12.75" customHeight="1">
      <c r="A55" s="120" t="s">
        <v>84</v>
      </c>
      <c r="B55" s="121"/>
      <c r="C55" s="121"/>
      <c r="D55" s="121"/>
      <c r="E55" s="121"/>
      <c r="F55" s="122"/>
    </row>
    <row r="56" spans="1:6" ht="12.75" customHeight="1">
      <c r="A56" s="94" t="s">
        <v>85</v>
      </c>
      <c r="B56" s="95" t="s">
        <v>83</v>
      </c>
      <c r="C56" s="95">
        <v>1</v>
      </c>
      <c r="D56" s="96" t="s">
        <v>86</v>
      </c>
      <c r="E56" s="97">
        <v>5080</v>
      </c>
      <c r="F56" s="97">
        <f>C56*E56</f>
        <v>5080</v>
      </c>
    </row>
    <row r="57" spans="1:6" ht="12.75" customHeight="1">
      <c r="A57" s="98" t="s">
        <v>87</v>
      </c>
      <c r="B57" s="99" t="s">
        <v>83</v>
      </c>
      <c r="C57" s="100">
        <v>2</v>
      </c>
      <c r="D57" s="101" t="s">
        <v>86</v>
      </c>
      <c r="E57" s="102">
        <v>25990</v>
      </c>
      <c r="F57" s="102">
        <f>(C57*E57)</f>
        <v>51980</v>
      </c>
    </row>
    <row r="58" spans="1:6" ht="13.5" customHeight="1">
      <c r="A58" s="115" t="s">
        <v>88</v>
      </c>
      <c r="B58" s="116"/>
      <c r="C58" s="116"/>
      <c r="D58" s="116"/>
      <c r="E58" s="117"/>
      <c r="F58" s="33">
        <f>F45+F47+F48+F49+F50+F52+F54+F56+F57</f>
        <v>1505180</v>
      </c>
    </row>
    <row r="59" spans="1:6" ht="12" customHeight="1">
      <c r="A59" s="34"/>
      <c r="B59" s="35"/>
      <c r="C59" s="35"/>
      <c r="D59" s="43"/>
      <c r="E59" s="36"/>
      <c r="F59" s="36"/>
    </row>
    <row r="60" spans="1:6" ht="12" customHeight="1">
      <c r="A60" s="129" t="s">
        <v>89</v>
      </c>
      <c r="B60" s="130"/>
      <c r="C60" s="130"/>
      <c r="D60" s="130"/>
      <c r="E60" s="130"/>
      <c r="F60" s="131"/>
    </row>
    <row r="61" spans="1:6" ht="24" customHeight="1">
      <c r="A61" s="37" t="s">
        <v>90</v>
      </c>
      <c r="B61" s="38" t="s">
        <v>62</v>
      </c>
      <c r="C61" s="38" t="s">
        <v>63</v>
      </c>
      <c r="D61" s="37" t="s">
        <v>28</v>
      </c>
      <c r="E61" s="38" t="s">
        <v>29</v>
      </c>
      <c r="F61" s="37" t="s">
        <v>30</v>
      </c>
    </row>
    <row r="62" spans="1:6" ht="12.75" customHeight="1">
      <c r="A62" s="106"/>
      <c r="B62" s="41"/>
      <c r="C62" s="44"/>
      <c r="D62" s="40"/>
      <c r="E62" s="42"/>
      <c r="F62" s="42">
        <f>C62*E62</f>
        <v>0</v>
      </c>
    </row>
    <row r="63" spans="1:6" ht="12.75">
      <c r="A63" s="45" t="s">
        <v>91</v>
      </c>
      <c r="B63" s="46"/>
      <c r="C63" s="9"/>
      <c r="D63" s="47"/>
      <c r="E63" s="42"/>
      <c r="F63" s="42">
        <f>C63*E63</f>
        <v>0</v>
      </c>
    </row>
    <row r="64" spans="1:6" ht="13.5" customHeight="1">
      <c r="A64" s="126" t="s">
        <v>92</v>
      </c>
      <c r="B64" s="127"/>
      <c r="C64" s="127"/>
      <c r="D64" s="127"/>
      <c r="E64" s="128"/>
      <c r="F64" s="48">
        <f>SUM(F62)</f>
        <v>0</v>
      </c>
    </row>
    <row r="65" spans="1:6" ht="12" customHeight="1">
      <c r="A65" s="49"/>
      <c r="B65" s="49"/>
      <c r="C65" s="49"/>
      <c r="D65" s="49"/>
      <c r="E65" s="50"/>
      <c r="F65" s="50"/>
    </row>
    <row r="66" spans="1:6" ht="12" customHeight="1">
      <c r="A66" s="135" t="s">
        <v>93</v>
      </c>
      <c r="B66" s="136"/>
      <c r="C66" s="136"/>
      <c r="D66" s="136"/>
      <c r="E66" s="137"/>
      <c r="F66" s="51">
        <f>F27+F32+F40+F58+F64</f>
        <v>3696830</v>
      </c>
    </row>
    <row r="67" spans="1:6" ht="12" customHeight="1">
      <c r="A67" s="138" t="s">
        <v>94</v>
      </c>
      <c r="B67" s="139"/>
      <c r="C67" s="139"/>
      <c r="D67" s="139"/>
      <c r="E67" s="140"/>
      <c r="F67" s="52">
        <f>F66*0.05</f>
        <v>184841.5</v>
      </c>
    </row>
    <row r="68" spans="1:6" ht="12" customHeight="1">
      <c r="A68" s="132" t="s">
        <v>95</v>
      </c>
      <c r="B68" s="133"/>
      <c r="C68" s="133"/>
      <c r="D68" s="133"/>
      <c r="E68" s="134"/>
      <c r="F68" s="53">
        <f>F67+F66</f>
        <v>3881671.5</v>
      </c>
    </row>
    <row r="69" spans="1:6" ht="12" customHeight="1">
      <c r="A69" s="103" t="s">
        <v>96</v>
      </c>
      <c r="B69" s="104"/>
      <c r="C69" s="104"/>
      <c r="D69" s="104"/>
      <c r="E69" s="105"/>
      <c r="F69" s="52">
        <f>F11</f>
        <v>15000000</v>
      </c>
    </row>
    <row r="70" spans="1:6" ht="12" customHeight="1">
      <c r="A70" s="123" t="s">
        <v>97</v>
      </c>
      <c r="B70" s="124"/>
      <c r="C70" s="124"/>
      <c r="D70" s="124"/>
      <c r="E70" s="125"/>
      <c r="F70" s="54">
        <f>F69-F68</f>
        <v>11118328.5</v>
      </c>
    </row>
    <row r="71" spans="1:6" ht="12" customHeight="1">
      <c r="A71" s="55" t="s">
        <v>98</v>
      </c>
      <c r="B71" s="56"/>
      <c r="C71" s="56"/>
      <c r="D71" s="56"/>
      <c r="E71" s="56"/>
      <c r="F71" s="57"/>
    </row>
    <row r="72" spans="1:6" ht="12.75" customHeight="1" thickBot="1">
      <c r="A72" s="58"/>
      <c r="B72" s="56"/>
      <c r="C72" s="56"/>
      <c r="D72" s="56"/>
      <c r="E72" s="56"/>
      <c r="F72" s="57"/>
    </row>
    <row r="73" spans="1:6" ht="12" customHeight="1">
      <c r="A73" s="59" t="s">
        <v>99</v>
      </c>
      <c r="B73" s="60"/>
      <c r="C73" s="60"/>
      <c r="D73" s="60"/>
      <c r="E73" s="61"/>
      <c r="F73" s="57"/>
    </row>
    <row r="74" spans="1:6" ht="12" customHeight="1">
      <c r="A74" s="62" t="s">
        <v>100</v>
      </c>
      <c r="B74" s="58"/>
      <c r="C74" s="58"/>
      <c r="D74" s="58"/>
      <c r="E74" s="63"/>
      <c r="F74" s="57"/>
    </row>
    <row r="75" spans="1:6" ht="12" customHeight="1">
      <c r="A75" s="62" t="s">
        <v>101</v>
      </c>
      <c r="B75" s="58"/>
      <c r="C75" s="58"/>
      <c r="D75" s="58"/>
      <c r="E75" s="63"/>
      <c r="F75" s="57"/>
    </row>
    <row r="76" spans="1:6" ht="12" customHeight="1">
      <c r="A76" s="62" t="s">
        <v>102</v>
      </c>
      <c r="B76" s="58"/>
      <c r="C76" s="58"/>
      <c r="D76" s="58"/>
      <c r="E76" s="63"/>
      <c r="F76" s="57"/>
    </row>
    <row r="77" spans="1:6" ht="12" customHeight="1">
      <c r="A77" s="62" t="s">
        <v>103</v>
      </c>
      <c r="B77" s="58"/>
      <c r="C77" s="58"/>
      <c r="D77" s="58"/>
      <c r="E77" s="63"/>
      <c r="F77" s="57"/>
    </row>
    <row r="78" spans="1:6" ht="12" customHeight="1">
      <c r="A78" s="62" t="s">
        <v>104</v>
      </c>
      <c r="B78" s="58"/>
      <c r="C78" s="58"/>
      <c r="D78" s="58"/>
      <c r="E78" s="63"/>
      <c r="F78" s="57"/>
    </row>
    <row r="79" spans="1:6" ht="12.75" customHeight="1" thickBot="1">
      <c r="A79" s="64" t="s">
        <v>105</v>
      </c>
      <c r="B79" s="65"/>
      <c r="C79" s="65"/>
      <c r="D79" s="65"/>
      <c r="E79" s="66"/>
      <c r="F79" s="57"/>
    </row>
    <row r="80" spans="1:6" ht="12.75" customHeight="1">
      <c r="A80" s="58"/>
      <c r="B80" s="58"/>
      <c r="C80" s="58"/>
      <c r="D80" s="58"/>
      <c r="E80" s="58"/>
      <c r="F80" s="57"/>
    </row>
    <row r="81" spans="1:6" ht="15" customHeight="1" thickBot="1">
      <c r="A81" s="118" t="s">
        <v>106</v>
      </c>
      <c r="B81" s="119"/>
      <c r="C81" s="67"/>
      <c r="D81" s="68"/>
      <c r="E81" s="68"/>
      <c r="F81" s="57"/>
    </row>
    <row r="82" spans="1:6" ht="12" customHeight="1">
      <c r="A82" s="69" t="s">
        <v>90</v>
      </c>
      <c r="B82" s="70" t="s">
        <v>107</v>
      </c>
      <c r="C82" s="71" t="s">
        <v>108</v>
      </c>
      <c r="D82" s="68"/>
      <c r="E82" s="68"/>
      <c r="F82" s="57"/>
    </row>
    <row r="83" spans="1:6" ht="12" customHeight="1">
      <c r="A83" s="72" t="s">
        <v>109</v>
      </c>
      <c r="B83" s="73">
        <f>F27</f>
        <v>1920000</v>
      </c>
      <c r="C83" s="74">
        <f>(B83/B89)</f>
        <v>0.49463227375114044</v>
      </c>
      <c r="D83" s="68"/>
      <c r="E83" s="68"/>
      <c r="F83" s="57"/>
    </row>
    <row r="84" spans="1:6" ht="12" customHeight="1">
      <c r="A84" s="72" t="s">
        <v>110</v>
      </c>
      <c r="B84" s="73">
        <f>F32</f>
        <v>20000</v>
      </c>
      <c r="C84" s="74">
        <v>0</v>
      </c>
      <c r="D84" s="68"/>
      <c r="E84" s="68"/>
      <c r="F84" s="57"/>
    </row>
    <row r="85" spans="1:6" ht="12" customHeight="1">
      <c r="A85" s="72" t="s">
        <v>111</v>
      </c>
      <c r="B85" s="73">
        <f>F40</f>
        <v>251650</v>
      </c>
      <c r="C85" s="74">
        <f>(B85/B89)</f>
        <v>6.483031858826796E-2</v>
      </c>
      <c r="D85" s="68"/>
      <c r="E85" s="68"/>
      <c r="F85" s="57"/>
    </row>
    <row r="86" spans="1:6" ht="12" customHeight="1">
      <c r="A86" s="72" t="s">
        <v>61</v>
      </c>
      <c r="B86" s="73">
        <f>F58</f>
        <v>1505180</v>
      </c>
      <c r="C86" s="74">
        <f>(B86/B89)</f>
        <v>0.38776594052330293</v>
      </c>
      <c r="D86" s="68"/>
      <c r="E86" s="68"/>
      <c r="F86" s="57"/>
    </row>
    <row r="87" spans="1:6" ht="12" customHeight="1">
      <c r="A87" s="72" t="s">
        <v>112</v>
      </c>
      <c r="B87" s="73">
        <f>F64</f>
        <v>0</v>
      </c>
      <c r="C87" s="74">
        <f>(B87/B89)</f>
        <v>0</v>
      </c>
      <c r="D87" s="75"/>
      <c r="E87" s="75"/>
      <c r="F87" s="57"/>
    </row>
    <row r="88" spans="1:6" ht="12" customHeight="1">
      <c r="A88" s="72" t="s">
        <v>113</v>
      </c>
      <c r="B88" s="73">
        <f>F67</f>
        <v>184841.5</v>
      </c>
      <c r="C88" s="74">
        <f>(B88/B89)</f>
        <v>4.7619047619047616E-2</v>
      </c>
      <c r="D88" s="75"/>
      <c r="E88" s="75"/>
      <c r="F88" s="57"/>
    </row>
    <row r="89" spans="1:6" ht="12.75" customHeight="1" thickBot="1">
      <c r="A89" s="76" t="s">
        <v>114</v>
      </c>
      <c r="B89" s="77">
        <f>SUM(B83:B88)</f>
        <v>3881671.5</v>
      </c>
      <c r="C89" s="78">
        <f>SUM(C83:C88)</f>
        <v>0.99484758048175892</v>
      </c>
      <c r="D89" s="75"/>
      <c r="E89" s="75"/>
      <c r="F89" s="57"/>
    </row>
    <row r="90" spans="1:6" ht="12.75" customHeight="1">
      <c r="A90" s="79"/>
      <c r="B90" s="56"/>
      <c r="C90" s="56"/>
      <c r="D90" s="56"/>
      <c r="E90" s="56"/>
      <c r="F90" s="57"/>
    </row>
    <row r="91" spans="1:6" ht="12" customHeight="1" thickBot="1">
      <c r="A91" s="80"/>
      <c r="B91" s="81" t="s">
        <v>115</v>
      </c>
      <c r="C91" s="82"/>
      <c r="D91" s="83"/>
      <c r="E91" s="84"/>
      <c r="F91" s="57"/>
    </row>
    <row r="92" spans="1:6" ht="12.75">
      <c r="A92" s="85" t="s">
        <v>116</v>
      </c>
      <c r="B92" s="111">
        <v>40000</v>
      </c>
      <c r="C92" s="111">
        <v>45000</v>
      </c>
      <c r="D92" s="112">
        <v>50000</v>
      </c>
      <c r="E92" s="86"/>
      <c r="F92" s="87"/>
    </row>
    <row r="93" spans="1:6" ht="13.5" thickBot="1">
      <c r="A93" s="88" t="s">
        <v>117</v>
      </c>
      <c r="B93" s="113">
        <f>(F68/B92)</f>
        <v>97.041787499999998</v>
      </c>
      <c r="C93" s="113">
        <f>(F68/C92)</f>
        <v>86.259366666666665</v>
      </c>
      <c r="D93" s="114">
        <f>(F68/D92)</f>
        <v>77.633430000000004</v>
      </c>
      <c r="E93" s="86"/>
      <c r="F93" s="87"/>
    </row>
    <row r="94" spans="1:6" ht="15.6" customHeight="1">
      <c r="A94" s="55" t="s">
        <v>118</v>
      </c>
      <c r="B94" s="58"/>
      <c r="C94" s="58"/>
      <c r="D94" s="58"/>
      <c r="E94" s="58"/>
      <c r="F94" s="58"/>
    </row>
  </sheetData>
  <mergeCells count="27">
    <mergeCell ref="D14:E14"/>
    <mergeCell ref="A16:F16"/>
    <mergeCell ref="A44:F44"/>
    <mergeCell ref="A46:F46"/>
    <mergeCell ref="A51:F51"/>
    <mergeCell ref="A18:F18"/>
    <mergeCell ref="A29:F29"/>
    <mergeCell ref="A34:F34"/>
    <mergeCell ref="A42:F42"/>
    <mergeCell ref="A27:E27"/>
    <mergeCell ref="A32:E32"/>
    <mergeCell ref="A40:E40"/>
    <mergeCell ref="D12:E12"/>
    <mergeCell ref="D10:E10"/>
    <mergeCell ref="D9:E9"/>
    <mergeCell ref="D8:E8"/>
    <mergeCell ref="D13:E13"/>
    <mergeCell ref="A58:E58"/>
    <mergeCell ref="A81:B81"/>
    <mergeCell ref="A53:F53"/>
    <mergeCell ref="A55:F55"/>
    <mergeCell ref="A70:E70"/>
    <mergeCell ref="A64:E64"/>
    <mergeCell ref="A60:F60"/>
    <mergeCell ref="A68:E68"/>
    <mergeCell ref="A66:E66"/>
    <mergeCell ref="A67:E67"/>
  </mergeCells>
  <printOptions horizontalCentered="1"/>
  <pageMargins left="0.74803149606299213" right="0.74803149606299213" top="0.98425196850393704" bottom="0.98425196850393704" header="0" footer="0"/>
  <pageSetup scale="88" orientation="portrait" r:id="rId1"/>
  <headerFooter>
    <oddFooter>&amp;C&amp;"Helvetica Neue,Regular"&amp;12&amp;K000000&amp;P</oddFooter>
  </headerFooter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2022-06-23T20:24:36Z</dcterms:modified>
  <cp:category/>
  <cp:contentStatus/>
</cp:coreProperties>
</file>