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7b\AC\Temp\"/>
    </mc:Choice>
  </mc:AlternateContent>
  <xr:revisionPtr revIDLastSave="17" documentId="8_{A77A6593-E366-46C0-AFCC-492D6F2118C4}" xr6:coauthVersionLast="47" xr6:coauthVersionMax="47" xr10:uidLastSave="{6AB5692A-F68E-46AA-80C9-59B3679E5D0B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25" i="1"/>
  <c r="G63" i="1"/>
  <c r="G57" i="1"/>
  <c r="G55" i="1"/>
  <c r="G53" i="1"/>
  <c r="G52" i="1"/>
  <c r="G51" i="1"/>
  <c r="G50" i="1"/>
  <c r="G49" i="1"/>
  <c r="D48" i="1"/>
  <c r="G48" i="1" s="1"/>
  <c r="G46" i="1"/>
  <c r="G58" i="1" s="1"/>
  <c r="C85" i="1" s="1"/>
  <c r="G40" i="1"/>
  <c r="G39" i="1"/>
  <c r="G37" i="1"/>
  <c r="G27" i="1"/>
  <c r="G26" i="1"/>
  <c r="G24" i="1"/>
  <c r="G23" i="1"/>
  <c r="G22" i="1"/>
  <c r="G21" i="1"/>
  <c r="G28" i="1" s="1"/>
  <c r="G12" i="1"/>
  <c r="G68" i="1"/>
  <c r="G41" i="1"/>
  <c r="C84" i="1"/>
  <c r="G65" i="1"/>
  <c r="G66" i="1"/>
  <c r="C87" i="1"/>
  <c r="C82" i="1"/>
  <c r="C88" i="1"/>
  <c r="D87" i="1"/>
  <c r="D82" i="1"/>
  <c r="G67" i="1"/>
  <c r="G69" i="1"/>
  <c r="E93" i="1"/>
  <c r="C93" i="1"/>
  <c r="D93" i="1"/>
  <c r="D84" i="1"/>
  <c r="D85" i="1"/>
  <c r="D86" i="1"/>
  <c r="D88" i="1"/>
</calcChain>
</file>

<file path=xl/sharedStrings.xml><?xml version="1.0" encoding="utf-8"?>
<sst xmlns="http://schemas.openxmlformats.org/spreadsheetml/2006/main" count="153" uniqueCount="115">
  <si>
    <t>RUBRO O CULTIVO</t>
  </si>
  <si>
    <t>CEBOLLIN</t>
  </si>
  <si>
    <t>RENDIMIENTO (Atado u/ha)</t>
  </si>
  <si>
    <t>VARIEDAD</t>
  </si>
  <si>
    <t>SIN ESPECIFICAR</t>
  </si>
  <si>
    <t>Fecha Estimada precio venta</t>
  </si>
  <si>
    <t>Junio</t>
  </si>
  <si>
    <t>NIVEL TECNOLÓGICO</t>
  </si>
  <si>
    <t>MEDIO</t>
  </si>
  <si>
    <t>PRECIO ESPERADO ($/Atado)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</si>
  <si>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</si>
  <si>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</si>
  <si>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</si>
  <si>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</si>
  <si>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</si>
  <si>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</si>
  <si>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</si>
  <si>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</si>
  <si>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Todas</t>
  </si>
  <si>
    <t>FECHA DE COSECHA</t>
  </si>
  <si>
    <t>FECHA PRECIO INSUMOS</t>
  </si>
  <si>
    <t>CONTINGENCIA</t>
  </si>
  <si>
    <t>Heladas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</si>
  <si>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</si>
  <si>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</si>
  <si>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</si>
  <si>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</si>
  <si>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</si>
  <si>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</si>
  <si>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</si>
  <si>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</si>
  <si>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Nivelación del suelo y abonado</t>
  </si>
  <si>
    <t>JH</t>
  </si>
  <si>
    <t>Marzo</t>
  </si>
  <si>
    <t>Prep. y mantencion almacigos</t>
  </si>
  <si>
    <t>MAY-JUL</t>
  </si>
  <si>
    <t>Transplante</t>
  </si>
  <si>
    <t>Desmalezado</t>
  </si>
  <si>
    <t>Abri-Mayo</t>
  </si>
  <si>
    <t>Riegos</t>
  </si>
  <si>
    <t>Aplicación</t>
  </si>
  <si>
    <t>Marz-Mayo</t>
  </si>
  <si>
    <t xml:space="preserve">Cosecha </t>
  </si>
  <si>
    <t xml:space="preserve">Junio </t>
  </si>
  <si>
    <t>Subtotal Jornadas Hombre</t>
  </si>
  <si>
    <t>JORNADAS ANIMAL</t>
  </si>
  <si>
    <t>Subtotal Jornadas Animal</t>
  </si>
  <si>
    <t>MAQUINARIA</t>
  </si>
  <si>
    <t>Aradura</t>
  </si>
  <si>
    <t>JM</t>
  </si>
  <si>
    <t>Desinfecciones</t>
  </si>
  <si>
    <t>Melgadura</t>
  </si>
  <si>
    <t>Abril</t>
  </si>
  <si>
    <t>Rastaje</t>
  </si>
  <si>
    <t>Mayo</t>
  </si>
  <si>
    <t>Subtotal Costo Maquinaria</t>
  </si>
  <si>
    <t>INSUMOS</t>
  </si>
  <si>
    <t>UNIDAD (Kg/l/u</t>
  </si>
  <si>
    <t>CANTIDAD (kg/I/u)</t>
  </si>
  <si>
    <t>SUBTOTAL ($)</t>
  </si>
  <si>
    <t>SEMILLAS</t>
  </si>
  <si>
    <t>Sobre 400gr</t>
  </si>
  <si>
    <t>gr</t>
  </si>
  <si>
    <t>FERTILIZANTES</t>
  </si>
  <si>
    <t xml:space="preserve">Urea </t>
  </si>
  <si>
    <t>25 kg</t>
  </si>
  <si>
    <t>Fosfato</t>
  </si>
  <si>
    <t>Saco 25 kg</t>
  </si>
  <si>
    <t xml:space="preserve">Guano </t>
  </si>
  <si>
    <t>Saco 50 kg</t>
  </si>
  <si>
    <t>INSECTICIDA</t>
  </si>
  <si>
    <t>Lorsban</t>
  </si>
  <si>
    <t>lt</t>
  </si>
  <si>
    <t>Marz-May</t>
  </si>
  <si>
    <t xml:space="preserve">Selecron 720 EC </t>
  </si>
  <si>
    <t>FUNGUICIDA</t>
  </si>
  <si>
    <t>Bravo</t>
  </si>
  <si>
    <t>Lt</t>
  </si>
  <si>
    <t>Mar-May</t>
  </si>
  <si>
    <t>HERBICIDA</t>
  </si>
  <si>
    <t>Afalon</t>
  </si>
  <si>
    <t>kg</t>
  </si>
  <si>
    <t>Abri-May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</si>
  <si>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</si>
  <si>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</si>
  <si>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</si>
  <si>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</si>
  <si>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</si>
  <si>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</si>
  <si>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</si>
  <si>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</si>
  <si>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</si>
  <si>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</si>
  <si>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</si>
  <si>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</si>
  <si>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</si>
  <si>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</si>
  <si>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</si>
  <si>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</si>
  <si>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</si>
  <si>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</si>
  <si>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</si>
  <si>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</si>
  <si>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</si>
  <si>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</si>
  <si>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</si>
  <si>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</si>
  <si>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</si>
  <si>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</si>
  <si>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</si>
  <si>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</si>
  <si>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 u)</t>
  </si>
  <si>
    <t>Rendimiento (atado u/hà)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</si>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</sst>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_ * #,##0.00_ ;_ * \-#,##0.00_ ;_ * &quot;-&quot;_ ;_ @_ "/>
    <numFmt numFmtId="169" formatCode="#,##0_ ;\-#,##0\ "/>
    <numFmt numFmtId="170" formatCode="0.0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8">
    <xf numFmtId="0" fontId="0" fillId="0" borderId="0" xfId="0"/>
    <xf numFmtId="0" fontId="11" fillId="3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166" fontId="12" fillId="0" borderId="1" xfId="2" applyNumberFormat="1" applyFont="1" applyBorder="1"/>
    <xf numFmtId="166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166" fontId="8" fillId="0" borderId="0" xfId="2" applyNumberFormat="1" applyFont="1" applyBorder="1"/>
    <xf numFmtId="166" fontId="13" fillId="0" borderId="0" xfId="2" applyNumberFormat="1" applyFont="1" applyBorder="1"/>
    <xf numFmtId="0" fontId="11" fillId="4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0" fillId="5" borderId="0" xfId="0" applyFill="1"/>
    <xf numFmtId="166" fontId="8" fillId="5" borderId="0" xfId="2" applyNumberFormat="1" applyFont="1" applyFill="1" applyBorder="1"/>
    <xf numFmtId="0" fontId="11" fillId="3" borderId="0" xfId="0" applyFont="1" applyFill="1" applyAlignment="1">
      <alignment horizontal="center"/>
    </xf>
    <xf numFmtId="166" fontId="11" fillId="3" borderId="0" xfId="2" applyNumberFormat="1" applyFont="1" applyFill="1" applyBorder="1" applyAlignment="1">
      <alignment horizontal="center" wrapText="1"/>
    </xf>
    <xf numFmtId="166" fontId="11" fillId="3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/>
    <xf numFmtId="0" fontId="0" fillId="3" borderId="0" xfId="0" applyFill="1"/>
    <xf numFmtId="166" fontId="8" fillId="3" borderId="0" xfId="2" applyNumberFormat="1" applyFont="1" applyFill="1" applyBorder="1"/>
    <xf numFmtId="166" fontId="9" fillId="3" borderId="0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6" fontId="14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/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6" fillId="5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0" fontId="4" fillId="2" borderId="17" xfId="0" applyFont="1" applyFill="1" applyBorder="1" applyAlignment="1">
      <alignment vertical="center"/>
    </xf>
    <xf numFmtId="167" fontId="4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8" fillId="0" borderId="0" xfId="1" applyNumberFormat="1" applyFont="1" applyBorder="1"/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20" xfId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69" fontId="0" fillId="0" borderId="0" xfId="0" applyNumberFormat="1"/>
    <xf numFmtId="170" fontId="12" fillId="0" borderId="1" xfId="0" applyNumberFormat="1" applyFont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id="{077A0F09-58DC-141F-AF6C-C3563FFC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6905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113"/>
  <sheetViews>
    <sheetView tabSelected="1" workbookViewId="0">
      <selection activeCell="J56" sqref="J56"/>
    </sheetView>
  </sheetViews>
  <sheetFormatPr defaultColWidth="11.42578125" defaultRowHeight="15"/>
  <cols>
    <col min="1" max="1" width="4.5703125" customWidth="1"/>
    <col min="2" max="2" width="27.85546875" customWidth="1"/>
    <col min="4" max="4" width="15.5703125" bestFit="1" customWidth="1"/>
    <col min="5" max="5" width="9.7109375" bestFit="1" customWidth="1"/>
    <col min="6" max="6" width="24.7109375" bestFit="1" customWidth="1"/>
    <col min="7" max="7" width="14.28515625" bestFit="1" customWidth="1"/>
  </cols>
  <sheetData>
    <row r="9" spans="2:7">
      <c r="B9" s="1" t="s">
        <v>0</v>
      </c>
      <c r="C9" s="95" t="s">
        <v>1</v>
      </c>
      <c r="D9" s="95"/>
      <c r="F9" s="1" t="s">
        <v>2</v>
      </c>
      <c r="G9" s="2">
        <v>48600</v>
      </c>
    </row>
    <row r="10" spans="2:7">
      <c r="B10" s="3" t="s">
        <v>3</v>
      </c>
      <c r="C10" s="96" t="s">
        <v>4</v>
      </c>
      <c r="D10" s="96"/>
      <c r="F10" s="4" t="s">
        <v>5</v>
      </c>
      <c r="G10" s="5" t="s">
        <v>6</v>
      </c>
    </row>
    <row r="11" spans="2:7">
      <c r="B11" s="3" t="s">
        <v>7</v>
      </c>
      <c r="C11" s="96" t="s">
        <v>8</v>
      </c>
      <c r="D11" s="96"/>
      <c r="F11" s="4" t="s">
        <v>9</v>
      </c>
      <c r="G11" s="5">
        <v>180</v>
      </c>
    </row>
    <row r="12" spans="2:7">
      <c r="B12" s="3" t="s">
        <v>10</v>
      </c>
      <c r="C12" s="96" t="s">
        <v>11</v>
      </c>
      <c r="D12" s="96"/>
      <c r="F12" s="4" t="s">
        <v>12</v>
      </c>
      <c r="G12" s="5">
        <f>SUM(G11*G9)</f>
        <v>8748000</v>
      </c>
    </row>
    <row r="13" spans="2:7">
      <c r="B13" s="3" t="s">
        <v>13</v>
      </c>
      <c r="C13" s="97" t="s">
        <v>14</v>
      </c>
      <c r="D13" s="97"/>
      <c r="F13" s="4" t="s">
        <v>15</v>
      </c>
      <c r="G13" s="5" t="s">
        <v>16</v>
      </c>
    </row>
    <row r="14" spans="2:7">
      <c r="B14" s="6" t="s">
        <v>17</v>
      </c>
      <c r="C14" s="96" t="s">
        <v>18</v>
      </c>
      <c r="D14" s="96"/>
      <c r="F14" s="4" t="s">
        <v>19</v>
      </c>
      <c r="G14" s="5" t="s">
        <v>6</v>
      </c>
    </row>
    <row r="15" spans="2:7">
      <c r="B15" s="6" t="s">
        <v>20</v>
      </c>
      <c r="C15" s="92">
        <v>44713</v>
      </c>
      <c r="D15" s="93"/>
      <c r="F15" s="4" t="s">
        <v>21</v>
      </c>
      <c r="G15" s="5" t="s">
        <v>22</v>
      </c>
    </row>
    <row r="16" spans="2:7">
      <c r="B16" s="7"/>
      <c r="F16" s="8"/>
      <c r="G16" s="8"/>
    </row>
    <row r="17" spans="2:10">
      <c r="B17" s="94" t="s">
        <v>23</v>
      </c>
      <c r="C17" s="94"/>
      <c r="D17" s="94"/>
      <c r="E17" s="94"/>
      <c r="F17" s="94"/>
      <c r="G17" s="94"/>
    </row>
    <row r="18" spans="2:10">
      <c r="B18" s="7"/>
      <c r="C18" s="7"/>
      <c r="D18" s="7"/>
      <c r="E18" s="7"/>
      <c r="F18" s="9"/>
      <c r="G18" s="9"/>
    </row>
    <row r="19" spans="2:10">
      <c r="B19" s="10" t="s">
        <v>24</v>
      </c>
      <c r="F19" s="8"/>
      <c r="G19" s="8"/>
    </row>
    <row r="20" spans="2:10">
      <c r="B20" s="11" t="s">
        <v>25</v>
      </c>
      <c r="C20" s="11" t="s">
        <v>26</v>
      </c>
      <c r="D20" s="11" t="s">
        <v>27</v>
      </c>
      <c r="E20" s="11" t="s">
        <v>28</v>
      </c>
      <c r="F20" s="12" t="s">
        <v>29</v>
      </c>
      <c r="G20" s="13" t="s">
        <v>30</v>
      </c>
    </row>
    <row r="21" spans="2:10">
      <c r="B21" s="14" t="s">
        <v>31</v>
      </c>
      <c r="C21" s="15" t="s">
        <v>32</v>
      </c>
      <c r="D21" s="15">
        <v>4</v>
      </c>
      <c r="E21" s="15" t="s">
        <v>33</v>
      </c>
      <c r="F21" s="16">
        <v>30000</v>
      </c>
      <c r="G21" s="16">
        <f>D21*F21</f>
        <v>120000</v>
      </c>
    </row>
    <row r="22" spans="2:10">
      <c r="B22" s="14" t="s">
        <v>34</v>
      </c>
      <c r="C22" s="15" t="s">
        <v>32</v>
      </c>
      <c r="D22" s="15">
        <v>12</v>
      </c>
      <c r="E22" s="15" t="s">
        <v>35</v>
      </c>
      <c r="F22" s="16">
        <v>30000</v>
      </c>
      <c r="G22" s="16">
        <f>F22*D22</f>
        <v>360000</v>
      </c>
    </row>
    <row r="23" spans="2:10">
      <c r="B23" s="14" t="s">
        <v>36</v>
      </c>
      <c r="C23" s="15" t="s">
        <v>32</v>
      </c>
      <c r="D23" s="15">
        <v>8</v>
      </c>
      <c r="E23" s="15" t="s">
        <v>33</v>
      </c>
      <c r="F23" s="16">
        <v>30000</v>
      </c>
      <c r="G23" s="16">
        <f>D23*F23</f>
        <v>240000</v>
      </c>
    </row>
    <row r="24" spans="2:10">
      <c r="B24" s="17" t="s">
        <v>37</v>
      </c>
      <c r="C24" s="15" t="s">
        <v>32</v>
      </c>
      <c r="D24" s="15">
        <v>30</v>
      </c>
      <c r="E24" s="15" t="s">
        <v>38</v>
      </c>
      <c r="F24" s="16">
        <v>30000</v>
      </c>
      <c r="G24" s="16">
        <f>D24*F24</f>
        <v>900000</v>
      </c>
    </row>
    <row r="25" spans="2:10">
      <c r="B25" s="17" t="s">
        <v>39</v>
      </c>
      <c r="C25" s="15" t="s">
        <v>32</v>
      </c>
      <c r="D25" s="91">
        <v>0.66666666666666663</v>
      </c>
      <c r="E25" s="15"/>
      <c r="F25" s="16">
        <v>30000</v>
      </c>
      <c r="G25" s="16">
        <f>D25*F25</f>
        <v>20000</v>
      </c>
      <c r="J25" s="90"/>
    </row>
    <row r="26" spans="2:10">
      <c r="B26" s="17" t="s">
        <v>40</v>
      </c>
      <c r="C26" s="15" t="s">
        <v>32</v>
      </c>
      <c r="D26" s="15">
        <v>11</v>
      </c>
      <c r="E26" s="15" t="s">
        <v>41</v>
      </c>
      <c r="F26" s="16">
        <v>30000</v>
      </c>
      <c r="G26" s="16">
        <f>D26*F26</f>
        <v>330000</v>
      </c>
    </row>
    <row r="27" spans="2:10">
      <c r="B27" s="17" t="s">
        <v>42</v>
      </c>
      <c r="C27" s="15" t="s">
        <v>32</v>
      </c>
      <c r="D27" s="15">
        <v>24</v>
      </c>
      <c r="E27" s="15" t="s">
        <v>43</v>
      </c>
      <c r="F27" s="16">
        <v>30000</v>
      </c>
      <c r="G27" s="16">
        <f>D27*F27</f>
        <v>720000</v>
      </c>
    </row>
    <row r="28" spans="2:10">
      <c r="B28" s="18" t="s">
        <v>44</v>
      </c>
      <c r="C28" s="19"/>
      <c r="D28" s="19"/>
      <c r="E28" s="19"/>
      <c r="F28" s="20"/>
      <c r="G28" s="21">
        <f>SUM(G21:G27)</f>
        <v>2690000</v>
      </c>
    </row>
    <row r="29" spans="2:10">
      <c r="C29" s="22"/>
      <c r="D29" s="22"/>
      <c r="E29" s="22"/>
      <c r="F29" s="23"/>
      <c r="G29" s="23"/>
    </row>
    <row r="30" spans="2:10">
      <c r="B30" s="10" t="s">
        <v>45</v>
      </c>
      <c r="C30" s="22"/>
      <c r="D30" s="22"/>
      <c r="E30" s="22"/>
      <c r="F30" s="23"/>
      <c r="G30" s="23"/>
    </row>
    <row r="31" spans="2:10">
      <c r="B31" s="24" t="s">
        <v>25</v>
      </c>
      <c r="C31" s="24" t="s">
        <v>26</v>
      </c>
      <c r="D31" s="24" t="s">
        <v>27</v>
      </c>
      <c r="E31" s="24" t="s">
        <v>28</v>
      </c>
      <c r="F31" s="25" t="s">
        <v>29</v>
      </c>
      <c r="G31" s="26" t="s">
        <v>30</v>
      </c>
    </row>
    <row r="32" spans="2:10">
      <c r="B32" s="7"/>
      <c r="C32" s="27"/>
      <c r="D32" s="27"/>
      <c r="E32" s="27"/>
      <c r="F32" s="8"/>
      <c r="G32" s="8"/>
    </row>
    <row r="33" spans="2:9">
      <c r="B33" s="28" t="s">
        <v>46</v>
      </c>
      <c r="C33" s="29"/>
      <c r="D33" s="29"/>
      <c r="E33" s="29"/>
      <c r="F33" s="30"/>
      <c r="G33" s="31"/>
    </row>
    <row r="34" spans="2:9">
      <c r="C34" s="22"/>
      <c r="D34" s="22"/>
      <c r="E34" s="22"/>
      <c r="F34" s="23"/>
      <c r="G34" s="23"/>
    </row>
    <row r="35" spans="2:9">
      <c r="B35" s="10" t="s">
        <v>47</v>
      </c>
      <c r="C35" s="22"/>
      <c r="D35" s="22"/>
      <c r="E35" s="22"/>
      <c r="F35" s="23"/>
      <c r="G35" s="23"/>
    </row>
    <row r="36" spans="2:9">
      <c r="B36" s="11" t="s">
        <v>25</v>
      </c>
      <c r="C36" s="11" t="s">
        <v>26</v>
      </c>
      <c r="D36" s="24" t="s">
        <v>27</v>
      </c>
      <c r="E36" s="11" t="s">
        <v>28</v>
      </c>
      <c r="F36" s="12" t="s">
        <v>29</v>
      </c>
      <c r="G36" s="13" t="s">
        <v>30</v>
      </c>
    </row>
    <row r="37" spans="2:9">
      <c r="B37" s="17" t="s">
        <v>48</v>
      </c>
      <c r="C37" s="32" t="s">
        <v>49</v>
      </c>
      <c r="D37" s="32">
        <v>6.25E-2</v>
      </c>
      <c r="E37" s="33" t="s">
        <v>33</v>
      </c>
      <c r="F37" s="34">
        <v>200000</v>
      </c>
      <c r="G37" s="34">
        <f>F37*D37</f>
        <v>12500</v>
      </c>
      <c r="I37" s="85"/>
    </row>
    <row r="38" spans="2:9">
      <c r="B38" s="17" t="s">
        <v>50</v>
      </c>
      <c r="C38" s="32" t="s">
        <v>32</v>
      </c>
      <c r="D38" s="32">
        <v>0.108</v>
      </c>
      <c r="E38" s="33"/>
      <c r="F38" s="34">
        <v>200000</v>
      </c>
      <c r="G38" s="34">
        <f>F38*D38</f>
        <v>21600</v>
      </c>
      <c r="I38" s="85"/>
    </row>
    <row r="39" spans="2:9">
      <c r="B39" s="17" t="s">
        <v>51</v>
      </c>
      <c r="C39" s="32" t="s">
        <v>49</v>
      </c>
      <c r="D39" s="32">
        <v>0.05</v>
      </c>
      <c r="E39" s="33" t="s">
        <v>52</v>
      </c>
      <c r="F39" s="34">
        <v>200000</v>
      </c>
      <c r="G39" s="34">
        <f>F39*D39</f>
        <v>10000</v>
      </c>
      <c r="I39" s="85"/>
    </row>
    <row r="40" spans="2:9">
      <c r="B40" s="17" t="s">
        <v>53</v>
      </c>
      <c r="C40" s="32" t="s">
        <v>49</v>
      </c>
      <c r="D40" s="32">
        <v>0.05</v>
      </c>
      <c r="E40" s="33" t="s">
        <v>54</v>
      </c>
      <c r="F40" s="34">
        <v>200000</v>
      </c>
      <c r="G40" s="34">
        <f>F40*D40</f>
        <v>10000</v>
      </c>
      <c r="I40" s="85"/>
    </row>
    <row r="41" spans="2:9">
      <c r="B41" s="18" t="s">
        <v>55</v>
      </c>
      <c r="C41" s="19"/>
      <c r="D41" s="19"/>
      <c r="E41" s="19"/>
      <c r="F41" s="20"/>
      <c r="G41" s="21">
        <f>SUM(G37:G40)</f>
        <v>54100</v>
      </c>
    </row>
    <row r="42" spans="2:9">
      <c r="C42" s="22"/>
      <c r="D42" s="22"/>
      <c r="E42" s="22"/>
      <c r="F42" s="23"/>
      <c r="G42" s="23"/>
    </row>
    <row r="43" spans="2:9">
      <c r="B43" s="10" t="s">
        <v>56</v>
      </c>
      <c r="C43" s="22"/>
      <c r="D43" s="22"/>
      <c r="E43" s="22"/>
      <c r="F43" s="23"/>
      <c r="G43" s="23"/>
    </row>
    <row r="44" spans="2:9">
      <c r="B44" s="11" t="s">
        <v>56</v>
      </c>
      <c r="C44" s="35" t="s">
        <v>57</v>
      </c>
      <c r="D44" s="35" t="s">
        <v>58</v>
      </c>
      <c r="E44" s="11" t="s">
        <v>28</v>
      </c>
      <c r="F44" s="13" t="s">
        <v>29</v>
      </c>
      <c r="G44" s="13" t="s">
        <v>59</v>
      </c>
    </row>
    <row r="45" spans="2:9">
      <c r="B45" s="36" t="s">
        <v>60</v>
      </c>
      <c r="C45" s="37"/>
      <c r="D45" s="37"/>
      <c r="E45" s="37"/>
      <c r="F45" s="16"/>
      <c r="G45" s="16"/>
    </row>
    <row r="46" spans="2:9">
      <c r="B46" s="17" t="s">
        <v>61</v>
      </c>
      <c r="C46" s="37" t="s">
        <v>62</v>
      </c>
      <c r="D46" s="37">
        <v>0.5</v>
      </c>
      <c r="E46" s="37" t="s">
        <v>33</v>
      </c>
      <c r="F46" s="16">
        <v>74300</v>
      </c>
      <c r="G46" s="16">
        <f>D46*F46</f>
        <v>37150</v>
      </c>
    </row>
    <row r="47" spans="2:9">
      <c r="B47" s="36" t="s">
        <v>63</v>
      </c>
      <c r="C47" s="37"/>
      <c r="D47" s="37"/>
      <c r="E47" s="37"/>
      <c r="F47" s="16"/>
      <c r="G47" s="16"/>
    </row>
    <row r="48" spans="2:9">
      <c r="B48" s="38" t="s">
        <v>64</v>
      </c>
      <c r="C48" s="37" t="s">
        <v>65</v>
      </c>
      <c r="D48" s="37">
        <f>600/25</f>
        <v>24</v>
      </c>
      <c r="E48" s="32" t="s">
        <v>33</v>
      </c>
      <c r="F48" s="16">
        <v>32700</v>
      </c>
      <c r="G48" s="16">
        <f t="shared" ref="G48:G55" si="0">D48*F48</f>
        <v>784800</v>
      </c>
    </row>
    <row r="49" spans="2:7">
      <c r="B49" s="17" t="s">
        <v>66</v>
      </c>
      <c r="C49" s="37" t="s">
        <v>67</v>
      </c>
      <c r="D49" s="37">
        <v>10</v>
      </c>
      <c r="E49" s="37" t="s">
        <v>33</v>
      </c>
      <c r="F49" s="16">
        <v>64200</v>
      </c>
      <c r="G49" s="16">
        <f t="shared" si="0"/>
        <v>642000</v>
      </c>
    </row>
    <row r="50" spans="2:7">
      <c r="B50" s="17" t="s">
        <v>68</v>
      </c>
      <c r="C50" s="37" t="s">
        <v>69</v>
      </c>
      <c r="D50" s="37">
        <v>48</v>
      </c>
      <c r="E50" s="37" t="s">
        <v>33</v>
      </c>
      <c r="F50" s="16">
        <v>4646</v>
      </c>
      <c r="G50" s="16">
        <f t="shared" si="0"/>
        <v>223008</v>
      </c>
    </row>
    <row r="51" spans="2:7">
      <c r="B51" s="36" t="s">
        <v>70</v>
      </c>
      <c r="C51" s="37"/>
      <c r="D51" s="37"/>
      <c r="E51" s="37"/>
      <c r="F51" s="16"/>
      <c r="G51" s="16">
        <f t="shared" si="0"/>
        <v>0</v>
      </c>
    </row>
    <row r="52" spans="2:7">
      <c r="B52" s="17" t="s">
        <v>71</v>
      </c>
      <c r="C52" s="37" t="s">
        <v>72</v>
      </c>
      <c r="D52" s="37">
        <v>6</v>
      </c>
      <c r="E52" s="37" t="s">
        <v>73</v>
      </c>
      <c r="F52" s="16">
        <v>25200</v>
      </c>
      <c r="G52" s="16">
        <f t="shared" si="0"/>
        <v>151200</v>
      </c>
    </row>
    <row r="53" spans="2:7">
      <c r="B53" s="17" t="s">
        <v>74</v>
      </c>
      <c r="C53" s="37" t="s">
        <v>72</v>
      </c>
      <c r="D53" s="37">
        <v>6</v>
      </c>
      <c r="E53" s="37" t="s">
        <v>73</v>
      </c>
      <c r="F53" s="16">
        <v>53880</v>
      </c>
      <c r="G53" s="16">
        <f t="shared" si="0"/>
        <v>323280</v>
      </c>
    </row>
    <row r="54" spans="2:7">
      <c r="B54" s="36" t="s">
        <v>75</v>
      </c>
      <c r="C54" s="37"/>
      <c r="D54" s="37"/>
      <c r="E54" s="37"/>
      <c r="F54" s="16"/>
      <c r="G54" s="16"/>
    </row>
    <row r="55" spans="2:7">
      <c r="B55" s="17" t="s">
        <v>76</v>
      </c>
      <c r="C55" s="37" t="s">
        <v>77</v>
      </c>
      <c r="D55" s="37">
        <v>3.5</v>
      </c>
      <c r="E55" s="37" t="s">
        <v>78</v>
      </c>
      <c r="F55" s="16">
        <v>16050</v>
      </c>
      <c r="G55" s="16">
        <f t="shared" si="0"/>
        <v>56175</v>
      </c>
    </row>
    <row r="56" spans="2:7">
      <c r="B56" s="36" t="s">
        <v>79</v>
      </c>
      <c r="C56" s="37"/>
      <c r="D56" s="37"/>
      <c r="E56" s="37"/>
      <c r="F56" s="16"/>
      <c r="G56" s="16"/>
    </row>
    <row r="57" spans="2:7">
      <c r="B57" s="17" t="s">
        <v>80</v>
      </c>
      <c r="C57" s="37" t="s">
        <v>81</v>
      </c>
      <c r="D57" s="37">
        <v>3</v>
      </c>
      <c r="E57" s="37" t="s">
        <v>82</v>
      </c>
      <c r="F57" s="16">
        <v>32870</v>
      </c>
      <c r="G57" s="16">
        <f>D57*F57</f>
        <v>98610</v>
      </c>
    </row>
    <row r="58" spans="2:7">
      <c r="B58" s="18" t="s">
        <v>83</v>
      </c>
      <c r="C58" s="19"/>
      <c r="D58" s="19"/>
      <c r="E58" s="19"/>
      <c r="F58" s="20"/>
      <c r="G58" s="21">
        <f>SUM(G45:G57)</f>
        <v>2316223</v>
      </c>
    </row>
    <row r="59" spans="2:7">
      <c r="B59" s="22"/>
      <c r="C59" s="22"/>
      <c r="D59" s="22"/>
      <c r="E59" s="22"/>
      <c r="F59" s="23"/>
      <c r="G59" s="23"/>
    </row>
    <row r="60" spans="2:7">
      <c r="B60" s="10" t="s">
        <v>84</v>
      </c>
      <c r="C60" s="22"/>
      <c r="D60" s="22"/>
      <c r="E60" s="22"/>
      <c r="F60" s="23"/>
      <c r="G60" s="23"/>
    </row>
    <row r="61" spans="2:7">
      <c r="B61" s="11" t="s">
        <v>85</v>
      </c>
      <c r="C61" s="11" t="s">
        <v>57</v>
      </c>
      <c r="D61" s="11" t="s">
        <v>58</v>
      </c>
      <c r="E61" s="11" t="s">
        <v>28</v>
      </c>
      <c r="F61" s="39" t="s">
        <v>29</v>
      </c>
      <c r="G61" s="13" t="s">
        <v>59</v>
      </c>
    </row>
    <row r="62" spans="2:7">
      <c r="B62" s="40"/>
      <c r="C62" s="37"/>
      <c r="D62" s="37"/>
      <c r="E62" s="37"/>
      <c r="F62" s="16"/>
      <c r="G62" s="16"/>
    </row>
    <row r="63" spans="2:7">
      <c r="B63" s="18" t="s">
        <v>86</v>
      </c>
      <c r="C63" s="19"/>
      <c r="D63" s="19"/>
      <c r="E63" s="19"/>
      <c r="F63" s="20"/>
      <c r="G63" s="21">
        <f>SUM(G62:G62)</f>
        <v>0</v>
      </c>
    </row>
    <row r="64" spans="2:7">
      <c r="B64" s="22"/>
      <c r="C64" s="22"/>
      <c r="D64" s="22"/>
      <c r="E64" s="22"/>
      <c r="F64" s="22"/>
      <c r="G64" s="22"/>
    </row>
    <row r="65" spans="2:7">
      <c r="B65" s="41" t="s">
        <v>87</v>
      </c>
      <c r="C65" s="41"/>
      <c r="D65" s="41"/>
      <c r="E65" s="41"/>
      <c r="F65" s="41"/>
      <c r="G65" s="42">
        <f>SUM(G28+G33+G41+G58+G63)</f>
        <v>5060323</v>
      </c>
    </row>
    <row r="66" spans="2:7">
      <c r="B66" s="43" t="s">
        <v>88</v>
      </c>
      <c r="C66" s="29"/>
      <c r="D66" s="29"/>
      <c r="E66" s="29"/>
      <c r="F66" s="29"/>
      <c r="G66" s="44">
        <f>SUM(G65*(5/100))</f>
        <v>253016.15000000002</v>
      </c>
    </row>
    <row r="67" spans="2:7">
      <c r="B67" s="45" t="s">
        <v>89</v>
      </c>
      <c r="C67" s="45"/>
      <c r="D67" s="45"/>
      <c r="E67" s="45"/>
      <c r="F67" s="45"/>
      <c r="G67" s="46">
        <f>SUM(G65:G66)</f>
        <v>5313339.1500000004</v>
      </c>
    </row>
    <row r="68" spans="2:7">
      <c r="B68" s="47" t="s">
        <v>90</v>
      </c>
      <c r="C68" s="47"/>
      <c r="D68" s="47"/>
      <c r="E68" s="47"/>
      <c r="F68" s="47"/>
      <c r="G68" s="48">
        <f>SUM(G12*1)</f>
        <v>8748000</v>
      </c>
    </row>
    <row r="69" spans="2:7">
      <c r="B69" s="45" t="s">
        <v>91</v>
      </c>
      <c r="C69" s="41"/>
      <c r="D69" s="41"/>
      <c r="E69" s="41"/>
      <c r="F69" s="41"/>
      <c r="G69" s="42">
        <f>G68-G67</f>
        <v>3434660.8499999996</v>
      </c>
    </row>
    <row r="70" spans="2:7">
      <c r="B70" s="49" t="s">
        <v>92</v>
      </c>
      <c r="C70" s="50"/>
      <c r="D70" s="50"/>
      <c r="E70" s="50"/>
      <c r="F70" s="50"/>
      <c r="G70" s="22"/>
    </row>
    <row r="71" spans="2:7" ht="15.75" thickBot="1">
      <c r="B71" s="51"/>
      <c r="C71" s="50"/>
      <c r="D71" s="50"/>
      <c r="E71" s="50"/>
      <c r="F71" s="50"/>
      <c r="G71" s="22"/>
    </row>
    <row r="72" spans="2:7">
      <c r="B72" s="52" t="s">
        <v>93</v>
      </c>
      <c r="C72" s="53"/>
      <c r="D72" s="53"/>
      <c r="E72" s="53"/>
      <c r="F72" s="54"/>
      <c r="G72" s="22"/>
    </row>
    <row r="73" spans="2:7">
      <c r="B73" s="55" t="s">
        <v>94</v>
      </c>
      <c r="C73" s="56"/>
      <c r="D73" s="56"/>
      <c r="E73" s="56"/>
      <c r="F73" s="57"/>
      <c r="G73" s="22"/>
    </row>
    <row r="74" spans="2:7">
      <c r="B74" s="55" t="s">
        <v>95</v>
      </c>
      <c r="C74" s="56"/>
      <c r="D74" s="56"/>
      <c r="E74" s="56"/>
      <c r="F74" s="57"/>
      <c r="G74" s="22"/>
    </row>
    <row r="75" spans="2:7">
      <c r="B75" s="55" t="s">
        <v>96</v>
      </c>
      <c r="C75" s="56"/>
      <c r="D75" s="56"/>
      <c r="E75" s="56"/>
      <c r="F75" s="57"/>
      <c r="G75" s="22"/>
    </row>
    <row r="76" spans="2:7">
      <c r="B76" s="55" t="s">
        <v>97</v>
      </c>
      <c r="C76" s="56"/>
      <c r="D76" s="56"/>
      <c r="E76" s="56"/>
      <c r="F76" s="57"/>
      <c r="G76" s="22"/>
    </row>
    <row r="77" spans="2:7">
      <c r="B77" s="55" t="s">
        <v>98</v>
      </c>
      <c r="C77" s="56"/>
      <c r="D77" s="56"/>
      <c r="E77" s="56"/>
      <c r="F77" s="57"/>
      <c r="G77" s="22"/>
    </row>
    <row r="78" spans="2:7" ht="15.75" thickBot="1">
      <c r="B78" s="58" t="s">
        <v>99</v>
      </c>
      <c r="C78" s="59"/>
      <c r="D78" s="59"/>
      <c r="E78" s="59"/>
      <c r="F78" s="60"/>
      <c r="G78" s="22"/>
    </row>
    <row r="79" spans="2:7" ht="15.75" thickBot="1">
      <c r="B79" s="61"/>
      <c r="C79" s="56"/>
      <c r="D79" s="56"/>
      <c r="E79" s="56"/>
      <c r="F79" s="56"/>
      <c r="G79" s="22"/>
    </row>
    <row r="80" spans="2:7" ht="15.75" thickBot="1">
      <c r="B80" s="62" t="s">
        <v>100</v>
      </c>
      <c r="C80" s="63"/>
      <c r="D80" s="64"/>
      <c r="E80" s="65"/>
      <c r="F80" s="65"/>
      <c r="G80" s="22"/>
    </row>
    <row r="81" spans="2:7">
      <c r="B81" s="66" t="s">
        <v>101</v>
      </c>
      <c r="C81" s="67" t="s">
        <v>102</v>
      </c>
      <c r="D81" s="68" t="s">
        <v>103</v>
      </c>
      <c r="E81" s="65"/>
      <c r="F81" s="65"/>
      <c r="G81" s="22"/>
    </row>
    <row r="82" spans="2:7">
      <c r="B82" s="69" t="s">
        <v>104</v>
      </c>
      <c r="C82" s="70">
        <f>G28</f>
        <v>2690000</v>
      </c>
      <c r="D82" s="71">
        <f>(C82/C88)</f>
        <v>0.50627297148912465</v>
      </c>
      <c r="E82" s="65"/>
      <c r="F82" s="65"/>
      <c r="G82" s="22"/>
    </row>
    <row r="83" spans="2:7">
      <c r="B83" s="69" t="s">
        <v>105</v>
      </c>
      <c r="C83" s="72">
        <v>0</v>
      </c>
      <c r="D83" s="71">
        <v>0</v>
      </c>
      <c r="E83" s="65"/>
      <c r="F83" s="65"/>
      <c r="G83" s="22"/>
    </row>
    <row r="84" spans="2:7">
      <c r="B84" s="69" t="s">
        <v>106</v>
      </c>
      <c r="C84" s="70">
        <f>G41</f>
        <v>54100</v>
      </c>
      <c r="D84" s="71">
        <f>(C84/C88)</f>
        <v>1.0181921099465295E-2</v>
      </c>
      <c r="E84" s="65"/>
      <c r="F84" s="65"/>
      <c r="G84" s="22"/>
    </row>
    <row r="85" spans="2:7">
      <c r="B85" s="69" t="s">
        <v>107</v>
      </c>
      <c r="C85" s="70">
        <f>G58</f>
        <v>2316223</v>
      </c>
      <c r="D85" s="71">
        <f>(C85/C88)</f>
        <v>0.43592605979236237</v>
      </c>
      <c r="E85" s="65"/>
      <c r="F85" s="65"/>
      <c r="G85" s="22"/>
    </row>
    <row r="86" spans="2:7">
      <c r="B86" s="69" t="s">
        <v>108</v>
      </c>
      <c r="C86" s="73">
        <v>0</v>
      </c>
      <c r="D86" s="71">
        <f>(C86/C88)</f>
        <v>0</v>
      </c>
      <c r="E86" s="74"/>
      <c r="F86" s="74"/>
      <c r="G86" s="22"/>
    </row>
    <row r="87" spans="2:7">
      <c r="B87" s="69" t="s">
        <v>109</v>
      </c>
      <c r="C87" s="73">
        <f>G66</f>
        <v>253016.15000000002</v>
      </c>
      <c r="D87" s="71">
        <f>(C87/C88)</f>
        <v>4.7619047619047623E-2</v>
      </c>
      <c r="E87" s="74"/>
      <c r="F87" s="74"/>
      <c r="G87" s="22"/>
    </row>
    <row r="88" spans="2:7" ht="15.75" thickBot="1">
      <c r="B88" s="75" t="s">
        <v>110</v>
      </c>
      <c r="C88" s="76">
        <f>SUM(C82:C87)</f>
        <v>5313339.1500000004</v>
      </c>
      <c r="D88" s="77">
        <f>SUM(D82:D87)</f>
        <v>1</v>
      </c>
      <c r="E88" s="74"/>
      <c r="F88" s="74"/>
      <c r="G88" s="22"/>
    </row>
    <row r="89" spans="2:7">
      <c r="B89" s="51"/>
      <c r="C89" s="50"/>
      <c r="D89" s="50"/>
      <c r="E89" s="50"/>
      <c r="F89" s="50"/>
      <c r="G89" s="22"/>
    </row>
    <row r="90" spans="2:7" ht="15.75" thickBot="1">
      <c r="B90" s="78"/>
      <c r="C90" s="50"/>
      <c r="D90" s="50"/>
      <c r="E90" s="50"/>
      <c r="F90" s="50"/>
      <c r="G90" s="22"/>
    </row>
    <row r="91" spans="2:7" ht="15.75" thickBot="1">
      <c r="B91" s="79"/>
      <c r="C91" s="63" t="s">
        <v>111</v>
      </c>
      <c r="D91" s="80"/>
      <c r="E91" s="81"/>
      <c r="F91" s="74"/>
      <c r="G91" s="22"/>
    </row>
    <row r="92" spans="2:7">
      <c r="B92" s="82" t="s">
        <v>112</v>
      </c>
      <c r="C92" s="86">
        <v>40000</v>
      </c>
      <c r="D92" s="86">
        <v>42400</v>
      </c>
      <c r="E92" s="87">
        <v>48000</v>
      </c>
      <c r="F92" s="83"/>
      <c r="G92" s="22"/>
    </row>
    <row r="93" spans="2:7" ht="15.75" thickBot="1">
      <c r="B93" s="75" t="s">
        <v>113</v>
      </c>
      <c r="C93" s="88">
        <f>(G67/C92)</f>
        <v>132.83347875000001</v>
      </c>
      <c r="D93" s="88">
        <f>(G67/D92)</f>
        <v>125.31460259433963</v>
      </c>
      <c r="E93" s="89">
        <f>(G67/E92)</f>
        <v>110.69456562500001</v>
      </c>
      <c r="F93" s="83"/>
      <c r="G93" s="22"/>
    </row>
    <row r="94" spans="2:7">
      <c r="B94" s="84" t="s">
        <v>114</v>
      </c>
      <c r="C94" s="56"/>
      <c r="D94" s="56"/>
      <c r="E94" s="56"/>
      <c r="F94" s="56"/>
      <c r="G94" s="22"/>
    </row>
    <row r="95" spans="2:7">
      <c r="B95" s="22"/>
      <c r="C95" s="22"/>
      <c r="D95" s="22"/>
      <c r="E95" s="22"/>
      <c r="F95" s="22"/>
      <c r="G95" s="22"/>
    </row>
    <row r="96" spans="2:7">
      <c r="B96" s="22"/>
      <c r="C96" s="22"/>
      <c r="D96" s="22"/>
      <c r="E96" s="22"/>
      <c r="F96" s="22"/>
      <c r="G96" s="22"/>
    </row>
    <row r="97" spans="2:7">
      <c r="B97" s="22"/>
      <c r="C97" s="22"/>
      <c r="D97" s="22"/>
      <c r="E97" s="22"/>
      <c r="F97" s="22"/>
      <c r="G97" s="22"/>
    </row>
    <row r="98" spans="2:7">
      <c r="B98" s="22"/>
      <c r="C98" s="22"/>
      <c r="D98" s="22"/>
      <c r="E98" s="22"/>
      <c r="F98" s="22"/>
      <c r="G98" s="22"/>
    </row>
    <row r="99" spans="2:7">
      <c r="B99" s="22"/>
      <c r="C99" s="22"/>
      <c r="D99" s="22"/>
      <c r="E99" s="22"/>
      <c r="F99" s="22"/>
      <c r="G99" s="22"/>
    </row>
    <row r="100" spans="2:7">
      <c r="B100" s="22"/>
      <c r="C100" s="22"/>
      <c r="D100" s="22"/>
      <c r="E100" s="22"/>
      <c r="F100" s="22"/>
      <c r="G100" s="22"/>
    </row>
    <row r="101" spans="2:7">
      <c r="B101" s="22"/>
      <c r="C101" s="22"/>
      <c r="D101" s="22"/>
      <c r="E101" s="22"/>
      <c r="F101" s="22"/>
      <c r="G101" s="22"/>
    </row>
    <row r="102" spans="2:7">
      <c r="B102" s="22"/>
      <c r="C102" s="22"/>
      <c r="D102" s="22"/>
      <c r="E102" s="22"/>
      <c r="F102" s="22"/>
      <c r="G102" s="22"/>
    </row>
    <row r="103" spans="2:7">
      <c r="B103" s="22"/>
      <c r="C103" s="22"/>
      <c r="D103" s="22"/>
      <c r="E103" s="22"/>
      <c r="F103" s="22"/>
      <c r="G103" s="22"/>
    </row>
    <row r="104" spans="2:7">
      <c r="B104" s="22"/>
      <c r="C104" s="22"/>
      <c r="D104" s="22"/>
      <c r="E104" s="22"/>
      <c r="F104" s="22"/>
      <c r="G104" s="22"/>
    </row>
    <row r="105" spans="2:7">
      <c r="B105" s="22"/>
      <c r="C105" s="22"/>
      <c r="D105" s="22"/>
      <c r="E105" s="22"/>
      <c r="F105" s="22"/>
      <c r="G105" s="22"/>
    </row>
    <row r="106" spans="2:7">
      <c r="B106" s="22"/>
      <c r="C106" s="22"/>
      <c r="D106" s="22"/>
      <c r="E106" s="22"/>
      <c r="F106" s="22"/>
      <c r="G106" s="22"/>
    </row>
    <row r="107" spans="2:7">
      <c r="B107" s="22"/>
      <c r="C107" s="22"/>
      <c r="D107" s="22"/>
      <c r="E107" s="22"/>
      <c r="F107" s="22"/>
      <c r="G107" s="22"/>
    </row>
    <row r="108" spans="2:7">
      <c r="B108" s="22"/>
      <c r="C108" s="22"/>
      <c r="D108" s="22"/>
      <c r="E108" s="22"/>
      <c r="F108" s="22"/>
      <c r="G108" s="22"/>
    </row>
    <row r="109" spans="2:7">
      <c r="B109" s="22"/>
      <c r="C109" s="22"/>
      <c r="D109" s="22"/>
      <c r="E109" s="22"/>
      <c r="F109" s="22"/>
      <c r="G109" s="22"/>
    </row>
    <row r="110" spans="2:7">
      <c r="B110" s="22"/>
      <c r="C110" s="22"/>
      <c r="D110" s="22"/>
      <c r="E110" s="22"/>
      <c r="F110" s="22"/>
      <c r="G110" s="22"/>
    </row>
    <row r="111" spans="2:7">
      <c r="B111" s="22"/>
      <c r="C111" s="22"/>
      <c r="D111" s="22"/>
      <c r="E111" s="22"/>
      <c r="F111" s="22"/>
      <c r="G111" s="22"/>
    </row>
    <row r="112" spans="2:7">
      <c r="B112" s="22"/>
      <c r="C112" s="22"/>
      <c r="D112" s="22"/>
      <c r="E112" s="22"/>
      <c r="F112" s="22"/>
      <c r="G112" s="22"/>
    </row>
    <row r="113" spans="2:7">
      <c r="B113" s="22"/>
      <c r="C113" s="22"/>
      <c r="D113" s="22"/>
      <c r="E113" s="22"/>
      <c r="F113" s="22"/>
      <c r="G113" s="2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6B63D-F71A-4028-833E-5B106BF556ED}"/>
</file>

<file path=customXml/itemProps2.xml><?xml version="1.0" encoding="utf-8"?>
<ds:datastoreItem xmlns:ds="http://schemas.openxmlformats.org/officeDocument/2006/customXml" ds:itemID="{F1E9BED0-0F4F-4E5F-B44D-827456855792}"/>
</file>

<file path=customXml/itemProps3.xml><?xml version="1.0" encoding="utf-8"?>
<ds:datastoreItem xmlns:ds="http://schemas.openxmlformats.org/officeDocument/2006/customXml" ds:itemID="{4B5D3262-AD92-4A39-976D-08B6DB2A4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2022-03-15T19:35:12Z</dcterms:created>
  <dcterms:modified xsi:type="dcterms:W3CDTF">2022-06-17T17:18:53Z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