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Coelemu 2022\"/>
    </mc:Choice>
  </mc:AlternateContent>
  <xr:revisionPtr revIDLastSave="0" documentId="11_9F1AFD8741DB41E02F963861E3BCBBF88517EF6B" xr6:coauthVersionLast="47" xr6:coauthVersionMax="47" xr10:uidLastSave="{00000000-0000-0000-0000-000000000000}"/>
  <bookViews>
    <workbookView xWindow="0" yWindow="0" windowWidth="17340" windowHeight="11925" xr2:uid="{00000000-000D-0000-FFFF-FFFF00000000}"/>
  </bookViews>
  <sheets>
    <sheet name="cerdos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60" i="1" l="1"/>
  <c r="C58" i="1"/>
  <c r="G21" i="1" l="1"/>
  <c r="G22" i="1"/>
  <c r="G23" i="1"/>
  <c r="C56" i="1" s="1"/>
  <c r="G27" i="1"/>
  <c r="G28" i="1"/>
  <c r="C57" i="1" s="1"/>
  <c r="G34" i="1"/>
  <c r="G35" i="1"/>
  <c r="G36" i="1"/>
  <c r="C59" i="1" s="1"/>
  <c r="G12" i="1"/>
  <c r="G42" i="1"/>
  <c r="G39" i="1" l="1"/>
  <c r="G40" i="1" s="1"/>
  <c r="C61" i="1" l="1"/>
  <c r="G41" i="1"/>
  <c r="C67" i="1" l="1"/>
  <c r="E67" i="1"/>
  <c r="G43" i="1"/>
  <c r="D67" i="1"/>
  <c r="C62" i="1"/>
  <c r="D58" i="1" l="1"/>
  <c r="D59" i="1"/>
  <c r="D56" i="1"/>
  <c r="D60" i="1"/>
  <c r="D61" i="1"/>
  <c r="D62" i="1" l="1"/>
</calcChain>
</file>

<file path=xl/sharedStrings.xml><?xml version="1.0" encoding="utf-8"?>
<sst xmlns="http://schemas.openxmlformats.org/spreadsheetml/2006/main" count="93" uniqueCount="79">
  <si>
    <t>RUBRO O CULTIVO</t>
  </si>
  <si>
    <t>CERDOS</t>
  </si>
  <si>
    <t>RENDIMIENTO(lechones/madre)</t>
  </si>
  <si>
    <t>VARIEDAD</t>
  </si>
  <si>
    <t>CRIOLLOS</t>
  </si>
  <si>
    <t>FECHA ESTIMADA  PRECIO VENTA</t>
  </si>
  <si>
    <t>MARZO - OCTUBRE</t>
  </si>
  <si>
    <t>NIVEL TECNOLÓGICO</t>
  </si>
  <si>
    <t>MEDIA</t>
  </si>
  <si>
    <t>PRECIO ESPERADO ($/unidad)</t>
  </si>
  <si>
    <t>REGIÓN</t>
  </si>
  <si>
    <t>ÑUBLE</t>
  </si>
  <si>
    <t>INGRESO ESPERADO, con IVA ($)</t>
  </si>
  <si>
    <t>AGENCIA DE ÁREA</t>
  </si>
  <si>
    <t>COELEMU</t>
  </si>
  <si>
    <t>DESTINO PRODUCCION</t>
  </si>
  <si>
    <t>MERCADO LOCAL</t>
  </si>
  <si>
    <t>COMUNA/LOCALIDAD</t>
  </si>
  <si>
    <t>TODAS</t>
  </si>
  <si>
    <t>FECHA DE COSECHA</t>
  </si>
  <si>
    <t>MAYO - SEPTIEMBRE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</si>
  <si>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</si>
  <si>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</si>
  <si>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</si>
  <si>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</si>
  <si>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</si>
  <si>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</si>
  <si>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</si>
  <si>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</si>
  <si>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</si>
  <si>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</si>
  <si>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</si>
  <si>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Asistencia veterinaria</t>
  </si>
  <si>
    <t>JH</t>
  </si>
  <si>
    <t>anual</t>
  </si>
  <si>
    <t>Manejo madre</t>
  </si>
  <si>
    <t>Subtotal Jornadas Hombre</t>
  </si>
  <si>
    <t>JORNADAS ANIMAL</t>
  </si>
  <si>
    <t>Monta</t>
  </si>
  <si>
    <t>JA</t>
  </si>
  <si>
    <t>Abril - Sept.</t>
  </si>
  <si>
    <t>Subtotal Jornadas Animal</t>
  </si>
  <si>
    <t>INSUMOS</t>
  </si>
  <si>
    <t>Insumos</t>
  </si>
  <si>
    <t>Unidad (Kg/l/u)</t>
  </si>
  <si>
    <t>Cantidad (Kg/l/u)</t>
  </si>
  <si>
    <t>ALIMENTACIÓN</t>
  </si>
  <si>
    <t>Madre Casero</t>
  </si>
  <si>
    <t>kg</t>
  </si>
  <si>
    <t>Anual</t>
  </si>
  <si>
    <t>Lechones Inicial</t>
  </si>
  <si>
    <t>Subtotal Insumos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</si>
  <si>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</si>
  <si>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</si>
  <si>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</si>
  <si>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</si>
  <si>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</si>
  <si>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</si>
  <si>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</si>
  <si>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</si>
  <si>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</si>
  <si>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</si>
  <si>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</si>
  <si>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</si>
  <si>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</si>
  <si>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</si>
  <si>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</si>
  <si>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</si>
  <si>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</si>
  <si>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</si>
  <si>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</si>
  <si>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</si>
  <si>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</si>
  <si>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</si>
  <si>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</si>
  <si>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($/lechones)</t>
  </si>
  <si>
    <t>Rendimiento (lechon/madre)</t>
  </si>
  <si>
    <t>Costo unitario ($/und)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</si>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</sst>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4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  <family val="2"/>
    </font>
    <font>
      <sz val="9"/>
      <color theme="1"/>
      <name val="Helvetica Neue"/>
      <family val="2"/>
      <scheme val="minor"/>
    </font>
    <font>
      <sz val="9"/>
      <name val="Helvetica Neue"/>
      <family val="2"/>
      <scheme val="minor"/>
    </font>
    <font>
      <b/>
      <sz val="9"/>
      <color theme="1"/>
      <name val="Helvetica Neue"/>
      <family val="2"/>
      <scheme val="minor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164" fontId="19" fillId="0" borderId="0" applyFont="0" applyFill="0" applyBorder="0" applyAlignment="0" applyProtection="0"/>
    <xf numFmtId="0" fontId="23" fillId="0" borderId="21"/>
  </cellStyleXfs>
  <cellXfs count="145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0" fontId="2" fillId="2" borderId="7" xfId="0" applyFont="1" applyFill="1" applyBorder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/>
    <xf numFmtId="0" fontId="4" fillId="2" borderId="6" xfId="0" applyFont="1" applyFill="1" applyBorder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left" vertical="center" wrapText="1"/>
    </xf>
    <xf numFmtId="3" fontId="4" fillId="2" borderId="6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19" xfId="0" applyFill="1" applyBorder="1"/>
    <xf numFmtId="0" fontId="15" fillId="7" borderId="21" xfId="0" applyFont="1" applyFill="1" applyBorder="1"/>
    <xf numFmtId="49" fontId="13" fillId="8" borderId="22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166" fontId="13" fillId="2" borderId="6" xfId="0" applyNumberFormat="1" applyFont="1" applyFill="1" applyBorder="1" applyAlignment="1">
      <alignment vertical="center"/>
    </xf>
    <xf numFmtId="0" fontId="10" fillId="7" borderId="20" xfId="0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165" fontId="1" fillId="2" borderId="21" xfId="0" applyNumberFormat="1" applyFont="1" applyFill="1" applyBorder="1" applyAlignment="1">
      <alignment vertical="center"/>
    </xf>
    <xf numFmtId="165" fontId="17" fillId="2" borderId="21" xfId="0" applyNumberFormat="1" applyFont="1" applyFill="1" applyBorder="1" applyAlignment="1">
      <alignment vertical="center"/>
    </xf>
    <xf numFmtId="0" fontId="15" fillId="2" borderId="21" xfId="0" applyFont="1" applyFill="1" applyBorder="1"/>
    <xf numFmtId="0" fontId="0" fillId="2" borderId="23" xfId="0" applyFill="1" applyBorder="1"/>
    <xf numFmtId="49" fontId="0" fillId="2" borderId="21" xfId="0" applyNumberFormat="1" applyFill="1" applyBorder="1" applyAlignment="1">
      <alignment vertical="center"/>
    </xf>
    <xf numFmtId="0" fontId="10" fillId="2" borderId="21" xfId="0" applyFont="1" applyFill="1" applyBorder="1" applyAlignment="1">
      <alignment vertical="center"/>
    </xf>
    <xf numFmtId="0" fontId="2" fillId="2" borderId="24" xfId="0" applyFont="1" applyFill="1" applyBorder="1"/>
    <xf numFmtId="3" fontId="2" fillId="2" borderId="24" xfId="0" applyNumberFormat="1" applyFont="1" applyFill="1" applyBorder="1"/>
    <xf numFmtId="49" fontId="1" fillId="5" borderId="25" xfId="0" applyNumberFormat="1" applyFont="1" applyFill="1" applyBorder="1" applyAlignment="1">
      <alignment vertical="center"/>
    </xf>
    <xf numFmtId="0" fontId="1" fillId="5" borderId="26" xfId="0" applyFont="1" applyFill="1" applyBorder="1" applyAlignment="1">
      <alignment vertical="center"/>
    </xf>
    <xf numFmtId="165" fontId="1" fillId="5" borderId="27" xfId="0" applyNumberFormat="1" applyFont="1" applyFill="1" applyBorder="1" applyAlignment="1">
      <alignment vertical="center"/>
    </xf>
    <xf numFmtId="49" fontId="1" fillId="3" borderId="28" xfId="0" applyNumberFormat="1" applyFont="1" applyFill="1" applyBorder="1" applyAlignment="1">
      <alignment vertical="center"/>
    </xf>
    <xf numFmtId="165" fontId="1" fillId="3" borderId="29" xfId="0" applyNumberFormat="1" applyFont="1" applyFill="1" applyBorder="1" applyAlignment="1">
      <alignment vertical="center"/>
    </xf>
    <xf numFmtId="49" fontId="1" fillId="5" borderId="28" xfId="0" applyNumberFormat="1" applyFont="1" applyFill="1" applyBorder="1" applyAlignment="1">
      <alignment vertical="center"/>
    </xf>
    <xf numFmtId="165" fontId="1" fillId="5" borderId="29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0" fontId="10" fillId="5" borderId="31" xfId="0" applyFont="1" applyFill="1" applyBorder="1" applyAlignment="1">
      <alignment vertical="center"/>
    </xf>
    <xf numFmtId="165" fontId="1" fillId="6" borderId="32" xfId="0" applyNumberFormat="1" applyFont="1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6" fillId="2" borderId="21" xfId="0" applyFont="1" applyFill="1" applyBorder="1" applyAlignment="1">
      <alignment vertical="center"/>
    </xf>
    <xf numFmtId="49" fontId="13" fillId="8" borderId="33" xfId="0" applyNumberFormat="1" applyFont="1" applyFill="1" applyBorder="1" applyAlignment="1">
      <alignment vertical="center"/>
    </xf>
    <xf numFmtId="49" fontId="15" fillId="8" borderId="34" xfId="0" applyNumberFormat="1" applyFont="1" applyFill="1" applyBorder="1"/>
    <xf numFmtId="49" fontId="13" fillId="2" borderId="35" xfId="0" applyNumberFormat="1" applyFont="1" applyFill="1" applyBorder="1" applyAlignment="1">
      <alignment vertical="center"/>
    </xf>
    <xf numFmtId="9" fontId="15" fillId="2" borderId="36" xfId="0" applyNumberFormat="1" applyFont="1" applyFill="1" applyBorder="1"/>
    <xf numFmtId="49" fontId="13" fillId="8" borderId="37" xfId="0" applyNumberFormat="1" applyFont="1" applyFill="1" applyBorder="1" applyAlignment="1">
      <alignment vertical="center"/>
    </xf>
    <xf numFmtId="166" fontId="13" fillId="8" borderId="38" xfId="0" applyNumberFormat="1" applyFont="1" applyFill="1" applyBorder="1" applyAlignment="1">
      <alignment vertical="center"/>
    </xf>
    <xf numFmtId="9" fontId="13" fillId="8" borderId="39" xfId="0" applyNumberFormat="1" applyFont="1" applyFill="1" applyBorder="1" applyAlignment="1">
      <alignment vertical="center"/>
    </xf>
    <xf numFmtId="0" fontId="15" fillId="9" borderId="42" xfId="0" applyFont="1" applyFill="1" applyBorder="1"/>
    <xf numFmtId="0" fontId="15" fillId="2" borderId="21" xfId="0" applyFont="1" applyFill="1" applyBorder="1" applyAlignment="1">
      <alignment vertical="center"/>
    </xf>
    <xf numFmtId="49" fontId="15" fillId="2" borderId="21" xfId="0" applyNumberFormat="1" applyFont="1" applyFill="1" applyBorder="1" applyAlignment="1">
      <alignment vertical="center"/>
    </xf>
    <xf numFmtId="49" fontId="13" fillId="2" borderId="43" xfId="0" applyNumberFormat="1" applyFont="1" applyFill="1" applyBorder="1" applyAlignment="1">
      <alignment vertical="center"/>
    </xf>
    <xf numFmtId="0" fontId="15" fillId="2" borderId="44" xfId="0" applyFont="1" applyFill="1" applyBorder="1"/>
    <xf numFmtId="0" fontId="15" fillId="2" borderId="45" xfId="0" applyFont="1" applyFill="1" applyBorder="1"/>
    <xf numFmtId="49" fontId="15" fillId="2" borderId="46" xfId="0" applyNumberFormat="1" applyFont="1" applyFill="1" applyBorder="1" applyAlignment="1">
      <alignment vertical="center"/>
    </xf>
    <xf numFmtId="0" fontId="15" fillId="2" borderId="47" xfId="0" applyFont="1" applyFill="1" applyBorder="1"/>
    <xf numFmtId="49" fontId="15" fillId="2" borderId="48" xfId="0" applyNumberFormat="1" applyFont="1" applyFill="1" applyBorder="1" applyAlignment="1">
      <alignment vertical="center"/>
    </xf>
    <xf numFmtId="0" fontId="15" fillId="2" borderId="49" xfId="0" applyFont="1" applyFill="1" applyBorder="1"/>
    <xf numFmtId="0" fontId="15" fillId="2" borderId="50" xfId="0" applyFont="1" applyFill="1" applyBorder="1"/>
    <xf numFmtId="0" fontId="13" fillId="7" borderId="21" xfId="0" applyFont="1" applyFill="1" applyBorder="1" applyAlignment="1">
      <alignment vertical="center"/>
    </xf>
    <xf numFmtId="0" fontId="10" fillId="9" borderId="20" xfId="0" applyFont="1" applyFill="1" applyBorder="1" applyAlignment="1">
      <alignment vertical="center"/>
    </xf>
    <xf numFmtId="49" fontId="18" fillId="9" borderId="21" xfId="0" applyNumberFormat="1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0" fontId="10" fillId="9" borderId="51" xfId="0" applyFont="1" applyFill="1" applyBorder="1" applyAlignment="1">
      <alignment vertical="center"/>
    </xf>
    <xf numFmtId="49" fontId="13" fillId="8" borderId="52" xfId="0" applyNumberFormat="1" applyFont="1" applyFill="1" applyBorder="1" applyAlignment="1">
      <alignment vertical="center"/>
    </xf>
    <xf numFmtId="0" fontId="13" fillId="8" borderId="53" xfId="0" applyNumberFormat="1" applyFont="1" applyFill="1" applyBorder="1" applyAlignment="1">
      <alignment vertical="center"/>
    </xf>
    <xf numFmtId="0" fontId="13" fillId="8" borderId="54" xfId="0" applyNumberFormat="1" applyFont="1" applyFill="1" applyBorder="1" applyAlignment="1">
      <alignment vertical="center"/>
    </xf>
    <xf numFmtId="166" fontId="13" fillId="8" borderId="39" xfId="0" applyNumberFormat="1" applyFont="1" applyFill="1" applyBorder="1" applyAlignment="1">
      <alignment vertical="center"/>
    </xf>
    <xf numFmtId="0" fontId="0" fillId="0" borderId="21" xfId="0" applyNumberFormat="1" applyBorder="1"/>
    <xf numFmtId="3" fontId="2" fillId="2" borderId="15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0" fontId="20" fillId="10" borderId="55" xfId="0" applyFont="1" applyFill="1" applyBorder="1" applyAlignment="1">
      <alignment horizontal="right" vertical="center"/>
    </xf>
    <xf numFmtId="0" fontId="20" fillId="10" borderId="55" xfId="0" applyFont="1" applyFill="1" applyBorder="1" applyAlignment="1">
      <alignment horizontal="right" vertical="center" wrapText="1"/>
    </xf>
    <xf numFmtId="17" fontId="20" fillId="0" borderId="55" xfId="0" applyNumberFormat="1" applyFont="1" applyBorder="1" applyAlignment="1">
      <alignment horizontal="right" vertical="center"/>
    </xf>
    <xf numFmtId="3" fontId="20" fillId="10" borderId="55" xfId="0" applyNumberFormat="1" applyFont="1" applyFill="1" applyBorder="1" applyAlignment="1">
      <alignment horizontal="right" vertical="center"/>
    </xf>
    <xf numFmtId="17" fontId="20" fillId="10" borderId="55" xfId="0" applyNumberFormat="1" applyFont="1" applyFill="1" applyBorder="1" applyAlignment="1">
      <alignment horizontal="right" vertical="center"/>
    </xf>
    <xf numFmtId="0" fontId="20" fillId="0" borderId="55" xfId="0" applyFont="1" applyBorder="1" applyAlignment="1">
      <alignment horizontal="right" vertical="center"/>
    </xf>
    <xf numFmtId="17" fontId="20" fillId="10" borderId="55" xfId="0" applyNumberFormat="1" applyFont="1" applyFill="1" applyBorder="1" applyAlignment="1">
      <alignment horizontal="right" vertical="center" wrapText="1"/>
    </xf>
    <xf numFmtId="0" fontId="20" fillId="0" borderId="55" xfId="0" applyFont="1" applyBorder="1" applyAlignment="1">
      <alignment horizontal="left" vertical="center"/>
    </xf>
    <xf numFmtId="0" fontId="20" fillId="0" borderId="55" xfId="0" applyFont="1" applyBorder="1" applyAlignment="1">
      <alignment horizontal="center" vertical="center"/>
    </xf>
    <xf numFmtId="0" fontId="20" fillId="10" borderId="55" xfId="0" applyFont="1" applyFill="1" applyBorder="1" applyAlignment="1">
      <alignment horizontal="center" vertical="center"/>
    </xf>
    <xf numFmtId="3" fontId="20" fillId="0" borderId="55" xfId="0" applyNumberFormat="1" applyFont="1" applyBorder="1" applyAlignment="1">
      <alignment horizontal="center" vertical="center"/>
    </xf>
    <xf numFmtId="3" fontId="21" fillId="0" borderId="55" xfId="0" applyNumberFormat="1" applyFont="1" applyBorder="1" applyAlignment="1">
      <alignment vertical="center"/>
    </xf>
    <xf numFmtId="0" fontId="20" fillId="0" borderId="55" xfId="0" applyFont="1" applyBorder="1" applyAlignment="1">
      <alignment horizontal="left" vertical="center" wrapText="1"/>
    </xf>
    <xf numFmtId="0" fontId="21" fillId="0" borderId="55" xfId="0" applyFont="1" applyFill="1" applyBorder="1" applyAlignment="1">
      <alignment horizontal="left" vertical="center"/>
    </xf>
    <xf numFmtId="0" fontId="21" fillId="0" borderId="55" xfId="0" applyFont="1" applyFill="1" applyBorder="1" applyAlignment="1">
      <alignment horizontal="center" vertical="center" wrapText="1"/>
    </xf>
    <xf numFmtId="0" fontId="21" fillId="0" borderId="55" xfId="0" applyFont="1" applyFill="1" applyBorder="1" applyAlignment="1">
      <alignment horizontal="center" vertical="center"/>
    </xf>
    <xf numFmtId="3" fontId="21" fillId="0" borderId="55" xfId="0" applyNumberFormat="1" applyFont="1" applyFill="1" applyBorder="1" applyAlignment="1">
      <alignment horizontal="center" vertical="center" wrapText="1"/>
    </xf>
    <xf numFmtId="0" fontId="22" fillId="10" borderId="55" xfId="0" applyFont="1" applyFill="1" applyBorder="1" applyAlignment="1">
      <alignment vertical="center"/>
    </xf>
    <xf numFmtId="0" fontId="20" fillId="0" borderId="55" xfId="2" applyFont="1" applyBorder="1" applyAlignment="1">
      <alignment horizontal="center" vertical="center"/>
    </xf>
    <xf numFmtId="0" fontId="21" fillId="0" borderId="55" xfId="2" applyFont="1" applyBorder="1" applyAlignment="1">
      <alignment horizontal="center" vertical="center"/>
    </xf>
    <xf numFmtId="3" fontId="21" fillId="0" borderId="55" xfId="1" applyNumberFormat="1" applyFont="1" applyBorder="1" applyAlignment="1">
      <alignment horizontal="center" vertical="center"/>
    </xf>
    <xf numFmtId="0" fontId="20" fillId="0" borderId="55" xfId="2" applyFont="1" applyBorder="1" applyAlignment="1">
      <alignment vertical="center"/>
    </xf>
    <xf numFmtId="0" fontId="20" fillId="10" borderId="55" xfId="2" applyFont="1" applyFill="1" applyBorder="1" applyAlignment="1">
      <alignment vertical="center"/>
    </xf>
    <xf numFmtId="0" fontId="20" fillId="10" borderId="55" xfId="2" applyFont="1" applyFill="1" applyBorder="1" applyAlignment="1">
      <alignment horizontal="center" vertical="center"/>
    </xf>
    <xf numFmtId="0" fontId="21" fillId="10" borderId="55" xfId="2" applyFont="1" applyFill="1" applyBorder="1" applyAlignment="1">
      <alignment horizontal="center" vertical="center"/>
    </xf>
    <xf numFmtId="3" fontId="21" fillId="10" borderId="55" xfId="1" applyNumberFormat="1" applyFont="1" applyFill="1" applyBorder="1" applyAlignment="1">
      <alignment horizontal="center" vertical="center"/>
    </xf>
    <xf numFmtId="49" fontId="18" fillId="9" borderId="40" xfId="0" applyNumberFormat="1" applyFont="1" applyFill="1" applyBorder="1" applyAlignment="1">
      <alignment vertical="center"/>
    </xf>
    <xf numFmtId="0" fontId="13" fillId="9" borderId="41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3">
    <cellStyle name="Millares" xfId="1" builtinId="3"/>
    <cellStyle name="Normal" xfId="0" builtinId="0"/>
    <cellStyle name="Normal 2" xfId="2" xr:uid="{00000000-0005-0000-0000-000002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847725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68"/>
  <sheetViews>
    <sheetView showGridLines="0" tabSelected="1" zoomScale="140" zoomScaleNormal="140" workbookViewId="0">
      <selection activeCell="F23" sqref="F23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5.285156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109" t="s">
        <v>1</v>
      </c>
      <c r="D9" s="7"/>
      <c r="E9" s="139" t="s">
        <v>2</v>
      </c>
      <c r="F9" s="140"/>
      <c r="G9" s="112">
        <v>16</v>
      </c>
    </row>
    <row r="10" spans="1:7" ht="38.25" customHeight="1">
      <c r="A10" s="5"/>
      <c r="B10" s="8" t="s">
        <v>3</v>
      </c>
      <c r="C10" s="109" t="s">
        <v>4</v>
      </c>
      <c r="D10" s="9"/>
      <c r="E10" s="137" t="s">
        <v>5</v>
      </c>
      <c r="F10" s="138"/>
      <c r="G10" s="115" t="s">
        <v>6</v>
      </c>
    </row>
    <row r="11" spans="1:7" ht="18" customHeight="1">
      <c r="A11" s="5"/>
      <c r="B11" s="8" t="s">
        <v>7</v>
      </c>
      <c r="C11" s="109" t="s">
        <v>8</v>
      </c>
      <c r="D11" s="9"/>
      <c r="E11" s="137" t="s">
        <v>9</v>
      </c>
      <c r="F11" s="138"/>
      <c r="G11" s="112">
        <v>45000</v>
      </c>
    </row>
    <row r="12" spans="1:7" ht="11.25" customHeight="1">
      <c r="A12" s="5"/>
      <c r="B12" s="8" t="s">
        <v>10</v>
      </c>
      <c r="C12" s="109" t="s">
        <v>11</v>
      </c>
      <c r="D12" s="9"/>
      <c r="E12" s="10" t="s">
        <v>12</v>
      </c>
      <c r="F12" s="11"/>
      <c r="G12" s="112">
        <f>G9*G11*1.19</f>
        <v>856800</v>
      </c>
    </row>
    <row r="13" spans="1:7" ht="11.25" customHeight="1">
      <c r="A13" s="5"/>
      <c r="B13" s="8" t="s">
        <v>13</v>
      </c>
      <c r="C13" s="109" t="s">
        <v>14</v>
      </c>
      <c r="D13" s="9"/>
      <c r="E13" s="137" t="s">
        <v>15</v>
      </c>
      <c r="F13" s="138"/>
      <c r="G13" s="109" t="s">
        <v>16</v>
      </c>
    </row>
    <row r="14" spans="1:7" ht="13.5" customHeight="1">
      <c r="A14" s="5"/>
      <c r="B14" s="8" t="s">
        <v>17</v>
      </c>
      <c r="C14" s="110" t="s">
        <v>18</v>
      </c>
      <c r="D14" s="9"/>
      <c r="E14" s="137" t="s">
        <v>19</v>
      </c>
      <c r="F14" s="138"/>
      <c r="G14" s="113" t="s">
        <v>20</v>
      </c>
    </row>
    <row r="15" spans="1:7" ht="25.5" customHeight="1">
      <c r="A15" s="5"/>
      <c r="B15" s="8" t="s">
        <v>21</v>
      </c>
      <c r="C15" s="111">
        <v>44738</v>
      </c>
      <c r="D15" s="9"/>
      <c r="E15" s="143" t="s">
        <v>22</v>
      </c>
      <c r="F15" s="144"/>
      <c r="G15" s="114" t="s">
        <v>23</v>
      </c>
    </row>
    <row r="16" spans="1:7" ht="12" customHeight="1">
      <c r="A16" s="2"/>
      <c r="B16" s="12"/>
      <c r="C16" s="13"/>
      <c r="D16" s="14"/>
      <c r="E16" s="15"/>
      <c r="F16" s="15"/>
      <c r="G16" s="16"/>
    </row>
    <row r="17" spans="1:11" ht="12" customHeight="1">
      <c r="A17" s="17"/>
      <c r="B17" s="141" t="s">
        <v>24</v>
      </c>
      <c r="C17" s="142"/>
      <c r="D17" s="142"/>
      <c r="E17" s="142"/>
      <c r="F17" s="142"/>
      <c r="G17" s="142"/>
    </row>
    <row r="18" spans="1:11" ht="12" customHeight="1">
      <c r="A18" s="2"/>
      <c r="B18" s="18"/>
      <c r="C18" s="19"/>
      <c r="D18" s="19"/>
      <c r="E18" s="19"/>
      <c r="F18" s="20"/>
      <c r="G18" s="20"/>
    </row>
    <row r="19" spans="1:11" ht="12" customHeight="1">
      <c r="A19" s="5"/>
      <c r="B19" s="21" t="s">
        <v>25</v>
      </c>
      <c r="C19" s="22"/>
      <c r="D19" s="23"/>
      <c r="E19" s="23"/>
      <c r="F19" s="23"/>
      <c r="G19" s="23"/>
    </row>
    <row r="20" spans="1:11" ht="24" customHeight="1">
      <c r="A20" s="17"/>
      <c r="B20" s="24" t="s">
        <v>26</v>
      </c>
      <c r="C20" s="24" t="s">
        <v>27</v>
      </c>
      <c r="D20" s="24" t="s">
        <v>28</v>
      </c>
      <c r="E20" s="24" t="s">
        <v>29</v>
      </c>
      <c r="F20" s="24" t="s">
        <v>30</v>
      </c>
      <c r="G20" s="24" t="s">
        <v>31</v>
      </c>
    </row>
    <row r="21" spans="1:11" ht="12.75" customHeight="1">
      <c r="A21" s="17"/>
      <c r="B21" s="116" t="s">
        <v>32</v>
      </c>
      <c r="C21" s="117" t="s">
        <v>33</v>
      </c>
      <c r="D21" s="117">
        <v>2</v>
      </c>
      <c r="E21" s="118" t="s">
        <v>34</v>
      </c>
      <c r="F21" s="119">
        <v>40000</v>
      </c>
      <c r="G21" s="120">
        <f>F21*D21</f>
        <v>80000</v>
      </c>
    </row>
    <row r="22" spans="1:11" ht="25.5" customHeight="1">
      <c r="A22" s="17"/>
      <c r="B22" s="121" t="s">
        <v>35</v>
      </c>
      <c r="C22" s="117" t="s">
        <v>33</v>
      </c>
      <c r="D22" s="117">
        <v>2</v>
      </c>
      <c r="E22" s="118" t="s">
        <v>34</v>
      </c>
      <c r="F22" s="119">
        <v>20000</v>
      </c>
      <c r="G22" s="120">
        <f>F22*D22</f>
        <v>40000</v>
      </c>
    </row>
    <row r="23" spans="1:11" ht="12.75" customHeight="1">
      <c r="A23" s="17"/>
      <c r="B23" s="25" t="s">
        <v>36</v>
      </c>
      <c r="C23" s="26"/>
      <c r="D23" s="26"/>
      <c r="E23" s="26"/>
      <c r="F23" s="27"/>
      <c r="G23" s="28">
        <f>SUM(G21:G22)</f>
        <v>120000</v>
      </c>
    </row>
    <row r="24" spans="1:11" ht="12" customHeight="1">
      <c r="A24" s="2"/>
      <c r="B24" s="18"/>
      <c r="C24" s="20"/>
      <c r="D24" s="20"/>
      <c r="E24" s="20"/>
      <c r="F24" s="29"/>
      <c r="G24" s="29"/>
    </row>
    <row r="25" spans="1:11" ht="12" customHeight="1">
      <c r="A25" s="5"/>
      <c r="B25" s="30" t="s">
        <v>37</v>
      </c>
      <c r="C25" s="31"/>
      <c r="D25" s="32"/>
      <c r="E25" s="32"/>
      <c r="F25" s="33"/>
      <c r="G25" s="33"/>
    </row>
    <row r="26" spans="1:11" ht="24" customHeight="1">
      <c r="A26" s="5"/>
      <c r="B26" s="34" t="s">
        <v>26</v>
      </c>
      <c r="C26" s="35" t="s">
        <v>27</v>
      </c>
      <c r="D26" s="35" t="s">
        <v>28</v>
      </c>
      <c r="E26" s="34" t="s">
        <v>29</v>
      </c>
      <c r="F26" s="35" t="s">
        <v>30</v>
      </c>
      <c r="G26" s="34" t="s">
        <v>31</v>
      </c>
    </row>
    <row r="27" spans="1:11" ht="12" customHeight="1">
      <c r="A27" s="5"/>
      <c r="B27" s="122" t="s">
        <v>38</v>
      </c>
      <c r="C27" s="123" t="s">
        <v>39</v>
      </c>
      <c r="D27" s="123">
        <v>2</v>
      </c>
      <c r="E27" s="124" t="s">
        <v>40</v>
      </c>
      <c r="F27" s="125">
        <v>25000</v>
      </c>
      <c r="G27" s="107">
        <f>F27*D27</f>
        <v>50000</v>
      </c>
    </row>
    <row r="28" spans="1:11" ht="12" customHeight="1">
      <c r="A28" s="5"/>
      <c r="B28" s="36" t="s">
        <v>41</v>
      </c>
      <c r="C28" s="37"/>
      <c r="D28" s="37"/>
      <c r="E28" s="37"/>
      <c r="F28" s="38"/>
      <c r="G28" s="108">
        <f>SUM(G27)</f>
        <v>50000</v>
      </c>
    </row>
    <row r="29" spans="1:11" ht="12" customHeight="1">
      <c r="A29" s="2"/>
      <c r="B29" s="39"/>
      <c r="C29" s="40"/>
      <c r="D29" s="40"/>
      <c r="E29" s="40"/>
      <c r="F29" s="41"/>
      <c r="G29" s="41"/>
    </row>
    <row r="30" spans="1:11" ht="12" customHeight="1">
      <c r="A30" s="2"/>
      <c r="B30" s="39"/>
      <c r="C30" s="40"/>
      <c r="D30" s="40"/>
      <c r="E30" s="40"/>
      <c r="F30" s="41"/>
      <c r="G30" s="41"/>
    </row>
    <row r="31" spans="1:11" ht="12" customHeight="1">
      <c r="A31" s="5"/>
      <c r="B31" s="30" t="s">
        <v>42</v>
      </c>
      <c r="C31" s="31"/>
      <c r="D31" s="32"/>
      <c r="E31" s="32"/>
      <c r="F31" s="33"/>
      <c r="G31" s="33"/>
    </row>
    <row r="32" spans="1:11" ht="24" customHeight="1">
      <c r="A32" s="5"/>
      <c r="B32" s="42" t="s">
        <v>43</v>
      </c>
      <c r="C32" s="42" t="s">
        <v>44</v>
      </c>
      <c r="D32" s="42" t="s">
        <v>45</v>
      </c>
      <c r="E32" s="42" t="s">
        <v>29</v>
      </c>
      <c r="F32" s="42" t="s">
        <v>30</v>
      </c>
      <c r="G32" s="42" t="s">
        <v>31</v>
      </c>
      <c r="K32" s="106"/>
    </row>
    <row r="33" spans="1:11" ht="12.75" customHeight="1">
      <c r="A33" s="17"/>
      <c r="B33" s="126" t="s">
        <v>46</v>
      </c>
      <c r="C33" s="127"/>
      <c r="D33" s="128"/>
      <c r="E33" s="127"/>
      <c r="F33" s="129"/>
      <c r="G33" s="43"/>
      <c r="K33" s="106"/>
    </row>
    <row r="34" spans="1:11" ht="12.75" customHeight="1">
      <c r="A34" s="17"/>
      <c r="B34" s="130" t="s">
        <v>47</v>
      </c>
      <c r="C34" s="127" t="s">
        <v>48</v>
      </c>
      <c r="D34" s="128">
        <v>730</v>
      </c>
      <c r="E34" s="127" t="s">
        <v>49</v>
      </c>
      <c r="F34" s="129">
        <v>600</v>
      </c>
      <c r="G34" s="44">
        <f>(D34*F34)*1.19</f>
        <v>521220</v>
      </c>
    </row>
    <row r="35" spans="1:11" ht="12.75" customHeight="1">
      <c r="A35" s="17"/>
      <c r="B35" s="131" t="s">
        <v>50</v>
      </c>
      <c r="C35" s="132" t="s">
        <v>48</v>
      </c>
      <c r="D35" s="133">
        <v>300</v>
      </c>
      <c r="E35" s="132" t="s">
        <v>49</v>
      </c>
      <c r="F35" s="134">
        <v>600</v>
      </c>
      <c r="G35" s="44">
        <f>(D35*F35)*1.19</f>
        <v>214200</v>
      </c>
    </row>
    <row r="36" spans="1:11" ht="13.5" customHeight="1">
      <c r="A36" s="5"/>
      <c r="B36" s="45" t="s">
        <v>51</v>
      </c>
      <c r="C36" s="46"/>
      <c r="D36" s="46"/>
      <c r="E36" s="46"/>
      <c r="F36" s="47"/>
      <c r="G36" s="48">
        <f>SUM(G33:G35)</f>
        <v>735420</v>
      </c>
    </row>
    <row r="37" spans="1:11" ht="12" customHeight="1">
      <c r="A37" s="2"/>
      <c r="B37" s="39"/>
      <c r="C37" s="40"/>
      <c r="D37" s="40"/>
      <c r="E37" s="49"/>
      <c r="F37" s="41"/>
      <c r="G37" s="41"/>
    </row>
    <row r="38" spans="1:11" ht="12" customHeight="1">
      <c r="A38" s="2"/>
      <c r="B38" s="65"/>
      <c r="C38" s="65"/>
      <c r="D38" s="65"/>
      <c r="E38" s="65"/>
      <c r="F38" s="66"/>
      <c r="G38" s="66"/>
    </row>
    <row r="39" spans="1:11" ht="12" customHeight="1">
      <c r="A39" s="62"/>
      <c r="B39" s="67" t="s">
        <v>52</v>
      </c>
      <c r="C39" s="68"/>
      <c r="D39" s="68"/>
      <c r="E39" s="68"/>
      <c r="F39" s="68"/>
      <c r="G39" s="69">
        <f>G23+G28+G36</f>
        <v>905420</v>
      </c>
    </row>
    <row r="40" spans="1:11" ht="12" customHeight="1">
      <c r="A40" s="62"/>
      <c r="B40" s="70" t="s">
        <v>53</v>
      </c>
      <c r="C40" s="51"/>
      <c r="D40" s="51"/>
      <c r="E40" s="51"/>
      <c r="F40" s="51"/>
      <c r="G40" s="71">
        <f>G39*0.05</f>
        <v>45271</v>
      </c>
    </row>
    <row r="41" spans="1:11" ht="12" customHeight="1">
      <c r="A41" s="62"/>
      <c r="B41" s="72" t="s">
        <v>54</v>
      </c>
      <c r="C41" s="50"/>
      <c r="D41" s="50"/>
      <c r="E41" s="50"/>
      <c r="F41" s="50"/>
      <c r="G41" s="73">
        <f>G40+G39</f>
        <v>950691</v>
      </c>
    </row>
    <row r="42" spans="1:11" ht="12" customHeight="1">
      <c r="A42" s="62"/>
      <c r="B42" s="70" t="s">
        <v>55</v>
      </c>
      <c r="C42" s="51"/>
      <c r="D42" s="51"/>
      <c r="E42" s="51"/>
      <c r="F42" s="51"/>
      <c r="G42" s="71">
        <f>G12</f>
        <v>856800</v>
      </c>
    </row>
    <row r="43" spans="1:11" ht="12" customHeight="1">
      <c r="A43" s="62"/>
      <c r="B43" s="74" t="s">
        <v>56</v>
      </c>
      <c r="C43" s="75"/>
      <c r="D43" s="75"/>
      <c r="E43" s="75"/>
      <c r="F43" s="75"/>
      <c r="G43" s="76">
        <f>G42-G41</f>
        <v>-93891</v>
      </c>
    </row>
    <row r="44" spans="1:11" ht="12" customHeight="1">
      <c r="A44" s="62"/>
      <c r="B44" s="63" t="s">
        <v>57</v>
      </c>
      <c r="C44" s="64"/>
      <c r="D44" s="64"/>
      <c r="E44" s="64"/>
      <c r="F44" s="64"/>
      <c r="G44" s="59"/>
    </row>
    <row r="45" spans="1:11" ht="12.75" customHeight="1" thickBot="1">
      <c r="A45" s="62"/>
      <c r="B45" s="77"/>
      <c r="C45" s="64"/>
      <c r="D45" s="64"/>
      <c r="E45" s="64"/>
      <c r="F45" s="64"/>
      <c r="G45" s="59"/>
    </row>
    <row r="46" spans="1:11" ht="12" customHeight="1">
      <c r="A46" s="62"/>
      <c r="B46" s="89" t="s">
        <v>58</v>
      </c>
      <c r="C46" s="90"/>
      <c r="D46" s="90"/>
      <c r="E46" s="90"/>
      <c r="F46" s="91"/>
      <c r="G46" s="59"/>
    </row>
    <row r="47" spans="1:11" ht="12" customHeight="1">
      <c r="A47" s="62"/>
      <c r="B47" s="92" t="s">
        <v>59</v>
      </c>
      <c r="C47" s="61"/>
      <c r="D47" s="61"/>
      <c r="E47" s="61"/>
      <c r="F47" s="93"/>
      <c r="G47" s="59"/>
    </row>
    <row r="48" spans="1:11" ht="12" customHeight="1">
      <c r="A48" s="62"/>
      <c r="B48" s="92" t="s">
        <v>60</v>
      </c>
      <c r="C48" s="61"/>
      <c r="D48" s="61"/>
      <c r="E48" s="61"/>
      <c r="F48" s="93"/>
      <c r="G48" s="59"/>
    </row>
    <row r="49" spans="1:7" ht="12" customHeight="1">
      <c r="A49" s="62"/>
      <c r="B49" s="92" t="s">
        <v>61</v>
      </c>
      <c r="C49" s="61"/>
      <c r="D49" s="61"/>
      <c r="E49" s="61"/>
      <c r="F49" s="93"/>
      <c r="G49" s="59"/>
    </row>
    <row r="50" spans="1:7" ht="12" customHeight="1">
      <c r="A50" s="62"/>
      <c r="B50" s="92" t="s">
        <v>62</v>
      </c>
      <c r="C50" s="61"/>
      <c r="D50" s="61"/>
      <c r="E50" s="61"/>
      <c r="F50" s="93"/>
      <c r="G50" s="59"/>
    </row>
    <row r="51" spans="1:7" ht="12" customHeight="1">
      <c r="A51" s="62"/>
      <c r="B51" s="92" t="s">
        <v>63</v>
      </c>
      <c r="C51" s="61"/>
      <c r="D51" s="61"/>
      <c r="E51" s="61"/>
      <c r="F51" s="93"/>
      <c r="G51" s="59"/>
    </row>
    <row r="52" spans="1:7" ht="12.75" customHeight="1" thickBot="1">
      <c r="A52" s="62"/>
      <c r="B52" s="94" t="s">
        <v>64</v>
      </c>
      <c r="C52" s="95"/>
      <c r="D52" s="95"/>
      <c r="E52" s="95"/>
      <c r="F52" s="96"/>
      <c r="G52" s="59"/>
    </row>
    <row r="53" spans="1:7" ht="12.75" customHeight="1">
      <c r="A53" s="62"/>
      <c r="B53" s="87"/>
      <c r="C53" s="61"/>
      <c r="D53" s="61"/>
      <c r="E53" s="61"/>
      <c r="F53" s="61"/>
      <c r="G53" s="59"/>
    </row>
    <row r="54" spans="1:7" ht="15" customHeight="1" thickBot="1">
      <c r="A54" s="62"/>
      <c r="B54" s="135" t="s">
        <v>65</v>
      </c>
      <c r="C54" s="136"/>
      <c r="D54" s="86"/>
      <c r="E54" s="53"/>
      <c r="F54" s="53"/>
      <c r="G54" s="59"/>
    </row>
    <row r="55" spans="1:7" ht="12" customHeight="1">
      <c r="A55" s="62"/>
      <c r="B55" s="79" t="s">
        <v>66</v>
      </c>
      <c r="C55" s="54" t="s">
        <v>67</v>
      </c>
      <c r="D55" s="80" t="s">
        <v>68</v>
      </c>
      <c r="E55" s="53"/>
      <c r="F55" s="53"/>
      <c r="G55" s="59"/>
    </row>
    <row r="56" spans="1:7" ht="12" customHeight="1">
      <c r="A56" s="62"/>
      <c r="B56" s="81" t="s">
        <v>69</v>
      </c>
      <c r="C56" s="55">
        <f>G23</f>
        <v>120000</v>
      </c>
      <c r="D56" s="82">
        <f>(C56/C62)</f>
        <v>0.12622397813800698</v>
      </c>
      <c r="E56" s="53"/>
      <c r="F56" s="53"/>
      <c r="G56" s="59"/>
    </row>
    <row r="57" spans="1:7" ht="12" customHeight="1">
      <c r="A57" s="62"/>
      <c r="B57" s="81" t="s">
        <v>70</v>
      </c>
      <c r="C57" s="55">
        <f>G28</f>
        <v>50000</v>
      </c>
      <c r="D57" s="82">
        <v>0</v>
      </c>
      <c r="E57" s="53"/>
      <c r="F57" s="53"/>
      <c r="G57" s="59"/>
    </row>
    <row r="58" spans="1:7" ht="12" customHeight="1">
      <c r="A58" s="62"/>
      <c r="B58" s="81" t="s">
        <v>71</v>
      </c>
      <c r="C58" s="55">
        <f>G29</f>
        <v>0</v>
      </c>
      <c r="D58" s="82">
        <f>(C58/C62)</f>
        <v>0</v>
      </c>
      <c r="E58" s="53"/>
      <c r="F58" s="53"/>
      <c r="G58" s="59"/>
    </row>
    <row r="59" spans="1:7" ht="12" customHeight="1">
      <c r="A59" s="62"/>
      <c r="B59" s="81" t="s">
        <v>43</v>
      </c>
      <c r="C59" s="55">
        <f>G36</f>
        <v>735420</v>
      </c>
      <c r="D59" s="82">
        <f>(C59/C62)</f>
        <v>0.77356365001877581</v>
      </c>
      <c r="E59" s="53"/>
      <c r="F59" s="53"/>
      <c r="G59" s="59"/>
    </row>
    <row r="60" spans="1:7" ht="12" customHeight="1">
      <c r="A60" s="62"/>
      <c r="B60" s="81" t="s">
        <v>72</v>
      </c>
      <c r="C60" s="56">
        <f>G37</f>
        <v>0</v>
      </c>
      <c r="D60" s="82">
        <f>(C60/C62)</f>
        <v>0</v>
      </c>
      <c r="E60" s="58"/>
      <c r="F60" s="58"/>
      <c r="G60" s="59"/>
    </row>
    <row r="61" spans="1:7" ht="12" customHeight="1">
      <c r="A61" s="62"/>
      <c r="B61" s="81" t="s">
        <v>73</v>
      </c>
      <c r="C61" s="56">
        <f>G40</f>
        <v>45271</v>
      </c>
      <c r="D61" s="82">
        <f>(C61/C62)</f>
        <v>4.7619047619047616E-2</v>
      </c>
      <c r="E61" s="58"/>
      <c r="F61" s="58"/>
      <c r="G61" s="59"/>
    </row>
    <row r="62" spans="1:7" ht="12.75" customHeight="1" thickBot="1">
      <c r="A62" s="62"/>
      <c r="B62" s="83" t="s">
        <v>74</v>
      </c>
      <c r="C62" s="84">
        <f>SUM(C56:C61)</f>
        <v>950691</v>
      </c>
      <c r="D62" s="85">
        <f>SUM(D56:D61)</f>
        <v>0.94740667577583038</v>
      </c>
      <c r="E62" s="58"/>
      <c r="F62" s="58"/>
      <c r="G62" s="59"/>
    </row>
    <row r="63" spans="1:7" ht="12" customHeight="1">
      <c r="A63" s="62"/>
      <c r="B63" s="77"/>
      <c r="C63" s="64"/>
      <c r="D63" s="64"/>
      <c r="E63" s="64"/>
      <c r="F63" s="64"/>
      <c r="G63" s="59"/>
    </row>
    <row r="64" spans="1:7" ht="12.75" customHeight="1">
      <c r="A64" s="62"/>
      <c r="B64" s="78"/>
      <c r="C64" s="64"/>
      <c r="D64" s="64"/>
      <c r="E64" s="64"/>
      <c r="F64" s="64"/>
      <c r="G64" s="59"/>
    </row>
    <row r="65" spans="1:7" ht="12" customHeight="1" thickBot="1">
      <c r="A65" s="52"/>
      <c r="B65" s="98"/>
      <c r="C65" s="99" t="s">
        <v>75</v>
      </c>
      <c r="D65" s="100"/>
      <c r="E65" s="101"/>
      <c r="F65" s="57"/>
      <c r="G65" s="59"/>
    </row>
    <row r="66" spans="1:7" ht="12" customHeight="1">
      <c r="A66" s="62"/>
      <c r="B66" s="102" t="s">
        <v>76</v>
      </c>
      <c r="C66" s="103">
        <v>16</v>
      </c>
      <c r="D66" s="103">
        <v>17</v>
      </c>
      <c r="E66" s="104">
        <v>18</v>
      </c>
      <c r="F66" s="97"/>
      <c r="G66" s="60"/>
    </row>
    <row r="67" spans="1:7" ht="12.75" customHeight="1" thickBot="1">
      <c r="A67" s="62"/>
      <c r="B67" s="83" t="s">
        <v>77</v>
      </c>
      <c r="C67" s="84">
        <f>(G41/C66)</f>
        <v>59418.1875</v>
      </c>
      <c r="D67" s="84">
        <f>(G41/D66)</f>
        <v>55923</v>
      </c>
      <c r="E67" s="105">
        <f>(G41/E66)</f>
        <v>52816.166666666664</v>
      </c>
      <c r="F67" s="97"/>
      <c r="G67" s="60"/>
    </row>
    <row r="68" spans="1:7" ht="15.6" customHeight="1">
      <c r="A68" s="62"/>
      <c r="B68" s="88" t="s">
        <v>78</v>
      </c>
      <c r="C68" s="61"/>
      <c r="D68" s="61"/>
      <c r="E68" s="61"/>
      <c r="F68" s="61"/>
      <c r="G68" s="61"/>
    </row>
  </sheetData>
  <mergeCells count="8">
    <mergeCell ref="B54:C5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2022-06-29T14:09:18Z</dcterms:modified>
  <cp:category/>
  <cp:contentStatus/>
</cp:coreProperties>
</file>