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5660.7601\"/>
    </mc:Choice>
  </mc:AlternateContent>
  <xr:revisionPtr revIDLastSave="0" documentId="13_ncr:1_{A3C3F3D2-C47E-41A5-B6A0-1E3D7478F3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VINOS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F43" i="1"/>
  <c r="G43" i="1"/>
  <c r="F44" i="1"/>
  <c r="G44" i="1"/>
  <c r="F45" i="1"/>
  <c r="G45" i="1"/>
  <c r="G46" i="1"/>
  <c r="G36" i="1"/>
  <c r="G37" i="1"/>
  <c r="G21" i="1"/>
  <c r="G22" i="1"/>
  <c r="G23" i="1"/>
  <c r="G24" i="1"/>
  <c r="G25" i="1"/>
  <c r="G26" i="1"/>
  <c r="G27" i="1"/>
  <c r="E9" i="1"/>
  <c r="G12" i="1"/>
  <c r="G51" i="1"/>
  <c r="C74" i="1"/>
  <c r="G32" i="1"/>
  <c r="G53" i="1"/>
  <c r="G54" i="1"/>
  <c r="C75" i="1"/>
  <c r="C70" i="1"/>
  <c r="C71" i="1"/>
  <c r="C72" i="1"/>
  <c r="C73" i="1"/>
  <c r="C76" i="1"/>
  <c r="D80" i="1"/>
  <c r="D81" i="1"/>
  <c r="G56" i="1"/>
  <c r="G55" i="1"/>
  <c r="G57" i="1"/>
  <c r="D73" i="1"/>
  <c r="C81" i="1"/>
  <c r="E81" i="1"/>
  <c r="D72" i="1"/>
  <c r="D74" i="1"/>
  <c r="D70" i="1"/>
  <c r="D75" i="1"/>
  <c r="D76" i="1"/>
</calcChain>
</file>

<file path=xl/sharedStrings.xml><?xml version="1.0" encoding="utf-8"?>
<sst xmlns="http://schemas.openxmlformats.org/spreadsheetml/2006/main" count="126" uniqueCount="92">
  <si>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</si>
  <si>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</si>
  <si>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</si>
  <si>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</si>
  <si>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</si>
  <si>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</si>
  <si>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</si>
  <si>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</si>
  <si>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</si>
  <si>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</si>
  <si>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</si>
  <si>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</si>
  <si>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</si>
  <si>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</si>
  <si>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</si>
  <si>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</si>
  <si>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</si>
  <si>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</si>
  <si>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</si>
  <si>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</si>
  <si>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</si>
  <si>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</si>
  <si>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</si>
  <si>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</si>
  <si>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</si>
  <si>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</si>
  <si>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</si>
  <si>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</si>
  <si>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</si>
  <si>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</si>
  <si>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</si>
  <si>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</si>
  <si>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</si>
  <si>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</si>
  <si>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</si>
  <si>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</si>
  <si>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</si>
  <si>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</si>
  <si>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</si>
  <si>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</si>
  <si>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</si>
  <si>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</si>
  <si>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</si>
  <si>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</si>
  <si>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</si>
  <si>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</si>
  <si>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</si>
  <si>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</si>
  <si>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</si>
  <si>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</si>
  <si>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</si>
  <si>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</si>
  <si>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</si>
  <si>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</si>
  <si>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</si>
  <si>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</si>
  <si>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</si>
  <si>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</si>
  <si>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</si>
  <si>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</si>
  <si>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ESCENARIOS COSTO UNITARIO  ($/kg)</t>
  </si>
  <si>
    <t>Costo unitario ($/kg) (*)</t>
  </si>
  <si>
    <t>Abril</t>
  </si>
  <si>
    <t>MEDIO</t>
  </si>
  <si>
    <t>COYHAIQUE</t>
  </si>
  <si>
    <t>NO HAY</t>
  </si>
  <si>
    <t>UREA</t>
  </si>
  <si>
    <t>SUPERFOSFATO TRIPLE</t>
  </si>
  <si>
    <t>CILANTRO</t>
  </si>
  <si>
    <t>CORRIENTE</t>
  </si>
  <si>
    <t xml:space="preserve">DE AYSEN </t>
  </si>
  <si>
    <t>Oct- Mar</t>
  </si>
  <si>
    <t>MERCADO LOCAL</t>
  </si>
  <si>
    <t>Oct-Mar</t>
  </si>
  <si>
    <t>SIEMBRA</t>
  </si>
  <si>
    <t>Sep- Dic</t>
  </si>
  <si>
    <t>REPOSICION INVERNADERO</t>
  </si>
  <si>
    <t>PREPARACION PLATABANDA</t>
  </si>
  <si>
    <t>Septiembre</t>
  </si>
  <si>
    <t>FERTILIZACION</t>
  </si>
  <si>
    <t>CONTROL DE MALEZAS</t>
  </si>
  <si>
    <t>Noviembre</t>
  </si>
  <si>
    <t>COSECHA</t>
  </si>
  <si>
    <t>Diciembre</t>
  </si>
  <si>
    <t>PREPARACION SUELO</t>
  </si>
  <si>
    <t>JM</t>
  </si>
  <si>
    <t>Agosto</t>
  </si>
  <si>
    <t>SEMILLA</t>
  </si>
  <si>
    <t>gr</t>
  </si>
  <si>
    <t>Saco 25 kg</t>
  </si>
  <si>
    <t>MURIATO DE POTASIO</t>
  </si>
  <si>
    <t>COSTOS DIRECTOS DE PRODUCCIÓN POR 100 m2 m(INCLUYE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</si>
</sst>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\ _€_-;\-* #,##0\ _€_-;_-* &quot;-&quot;??\ _€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/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49" fontId="1" fillId="3" borderId="63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right" vertical="center"/>
    </xf>
    <xf numFmtId="0" fontId="19" fillId="10" borderId="64" xfId="0" applyFont="1" applyFill="1" applyBorder="1" applyAlignment="1">
      <alignment horizontal="right" vertical="center"/>
    </xf>
    <xf numFmtId="0" fontId="19" fillId="0" borderId="64" xfId="0" applyFont="1" applyBorder="1" applyAlignment="1">
      <alignment horizontal="right" vertical="center"/>
    </xf>
    <xf numFmtId="0" fontId="20" fillId="0" borderId="64" xfId="0" applyFont="1" applyBorder="1" applyAlignment="1">
      <alignment horizontal="right" vertical="center"/>
    </xf>
    <xf numFmtId="17" fontId="20" fillId="0" borderId="64" xfId="0" applyNumberFormat="1" applyFont="1" applyBorder="1" applyAlignment="1">
      <alignment horizontal="right" vertical="center"/>
    </xf>
    <xf numFmtId="0" fontId="19" fillId="0" borderId="64" xfId="0" applyFont="1" applyBorder="1" applyAlignment="1">
      <alignment horizontal="right" vertical="center" wrapText="1"/>
    </xf>
    <xf numFmtId="167" fontId="19" fillId="10" borderId="64" xfId="1" applyNumberFormat="1" applyFont="1" applyFill="1" applyBorder="1" applyAlignment="1">
      <alignment horizontal="right" vertical="center" wrapText="1"/>
    </xf>
    <xf numFmtId="167" fontId="19" fillId="0" borderId="64" xfId="1" applyNumberFormat="1" applyFont="1" applyBorder="1" applyAlignment="1">
      <alignment horizontal="right" vertical="center" wrapText="1"/>
    </xf>
    <xf numFmtId="17" fontId="20" fillId="0" borderId="64" xfId="0" applyNumberFormat="1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0" fillId="10" borderId="64" xfId="0" applyFont="1" applyFill="1" applyBorder="1" applyAlignment="1">
      <alignment vertical="center"/>
    </xf>
    <xf numFmtId="0" fontId="20" fillId="10" borderId="64" xfId="0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left" vertical="center"/>
    </xf>
    <xf numFmtId="3" fontId="20" fillId="10" borderId="64" xfId="0" applyNumberFormat="1" applyFont="1" applyFill="1" applyBorder="1" applyAlignment="1">
      <alignment horizontal="center" vertical="center" wrapText="1"/>
    </xf>
    <xf numFmtId="9" fontId="20" fillId="10" borderId="64" xfId="0" applyNumberFormat="1" applyFont="1" applyFill="1" applyBorder="1" applyAlignment="1">
      <alignment horizontal="center" vertical="center" wrapText="1"/>
    </xf>
    <xf numFmtId="167" fontId="20" fillId="10" borderId="64" xfId="1" applyNumberFormat="1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vertical="center" wrapText="1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49" fontId="4" fillId="2" borderId="66" xfId="0" applyNumberFormat="1" applyFont="1" applyFill="1" applyBorder="1" applyAlignment="1">
      <alignment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1" fillId="3" borderId="6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la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lantro "/>
    </sheetNames>
    <sheetDataSet>
      <sheetData sheetId="0">
        <row r="2">
          <cell r="F2" t="str">
            <v>RENDIMIENTO (Atado/100 m2)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topLeftCell="A66" workbookViewId="0">
      <selection activeCell="M15" sqref="M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3" t="s">
        <v>68</v>
      </c>
      <c r="D9" s="7"/>
      <c r="E9" s="162" t="str">
        <f>'[1]Cilantro '!$F$2</f>
        <v>RENDIMIENTO (Atado/100 m2)</v>
      </c>
      <c r="F9" s="163"/>
      <c r="G9" s="140">
        <v>3000</v>
      </c>
    </row>
    <row r="10" spans="1:7" ht="38.25" customHeight="1" x14ac:dyDescent="0.25">
      <c r="A10" s="5"/>
      <c r="B10" s="8" t="s">
        <v>1</v>
      </c>
      <c r="C10" s="134" t="s">
        <v>69</v>
      </c>
      <c r="D10" s="9"/>
      <c r="E10" s="160" t="s">
        <v>2</v>
      </c>
      <c r="F10" s="161"/>
      <c r="G10" s="138" t="s">
        <v>71</v>
      </c>
    </row>
    <row r="11" spans="1:7" ht="18" customHeight="1" x14ac:dyDescent="0.25">
      <c r="A11" s="5"/>
      <c r="B11" s="8" t="s">
        <v>3</v>
      </c>
      <c r="C11" s="135" t="s">
        <v>63</v>
      </c>
      <c r="D11" s="9"/>
      <c r="E11" s="158" t="s">
        <v>57</v>
      </c>
      <c r="F11" s="159"/>
      <c r="G11" s="140">
        <v>1000</v>
      </c>
    </row>
    <row r="12" spans="1:7" ht="11.25" customHeight="1" x14ac:dyDescent="0.25">
      <c r="A12" s="5"/>
      <c r="B12" s="8" t="s">
        <v>4</v>
      </c>
      <c r="C12" s="135" t="s">
        <v>70</v>
      </c>
      <c r="D12" s="9"/>
      <c r="E12" s="10" t="s">
        <v>5</v>
      </c>
      <c r="F12" s="11"/>
      <c r="G12" s="140">
        <f>G9*G11</f>
        <v>3000000</v>
      </c>
    </row>
    <row r="13" spans="1:7" ht="11.25" customHeight="1" x14ac:dyDescent="0.25">
      <c r="A13" s="5"/>
      <c r="B13" s="8" t="s">
        <v>6</v>
      </c>
      <c r="C13" s="133" t="s">
        <v>64</v>
      </c>
      <c r="D13" s="9"/>
      <c r="E13" s="158" t="s">
        <v>7</v>
      </c>
      <c r="F13" s="159"/>
      <c r="G13" s="138" t="s">
        <v>72</v>
      </c>
    </row>
    <row r="14" spans="1:7" ht="13.5" customHeight="1" x14ac:dyDescent="0.25">
      <c r="A14" s="5"/>
      <c r="B14" s="8" t="s">
        <v>8</v>
      </c>
      <c r="C14" s="136" t="s">
        <v>64</v>
      </c>
      <c r="D14" s="9"/>
      <c r="E14" s="158" t="s">
        <v>9</v>
      </c>
      <c r="F14" s="159"/>
      <c r="G14" s="141" t="s">
        <v>73</v>
      </c>
    </row>
    <row r="15" spans="1:7" ht="25.5" customHeight="1" x14ac:dyDescent="0.25">
      <c r="A15" s="5"/>
      <c r="B15" s="8" t="s">
        <v>10</v>
      </c>
      <c r="C15" s="137">
        <v>44713</v>
      </c>
      <c r="D15" s="9"/>
      <c r="E15" s="164" t="s">
        <v>11</v>
      </c>
      <c r="F15" s="165"/>
      <c r="G15" s="142" t="s">
        <v>65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66" t="s">
        <v>91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53" t="s">
        <v>74</v>
      </c>
      <c r="C21" s="144" t="s">
        <v>19</v>
      </c>
      <c r="D21" s="144">
        <v>1</v>
      </c>
      <c r="E21" s="144" t="s">
        <v>75</v>
      </c>
      <c r="F21" s="140">
        <v>13608</v>
      </c>
      <c r="G21" s="140">
        <f>D21*F21</f>
        <v>13608</v>
      </c>
    </row>
    <row r="22" spans="1:7" ht="25.5" customHeight="1" x14ac:dyDescent="0.25">
      <c r="A22" s="17"/>
      <c r="B22" s="143" t="s">
        <v>76</v>
      </c>
      <c r="C22" s="144" t="s">
        <v>19</v>
      </c>
      <c r="D22" s="144">
        <v>5</v>
      </c>
      <c r="E22" s="144" t="s">
        <v>75</v>
      </c>
      <c r="F22" s="140">
        <v>13608</v>
      </c>
      <c r="G22" s="140">
        <f>D22*F22</f>
        <v>68040</v>
      </c>
    </row>
    <row r="23" spans="1:7" ht="12.75" customHeight="1" x14ac:dyDescent="0.25">
      <c r="A23" s="17"/>
      <c r="B23" s="153" t="s">
        <v>77</v>
      </c>
      <c r="C23" s="144" t="s">
        <v>19</v>
      </c>
      <c r="D23" s="144">
        <v>2</v>
      </c>
      <c r="E23" s="144" t="s">
        <v>78</v>
      </c>
      <c r="F23" s="140">
        <v>13608</v>
      </c>
      <c r="G23" s="140">
        <f>D23*F23</f>
        <v>27216</v>
      </c>
    </row>
    <row r="24" spans="1:7" ht="12.75" customHeight="1" x14ac:dyDescent="0.25">
      <c r="A24" s="17"/>
      <c r="B24" s="153" t="s">
        <v>79</v>
      </c>
      <c r="C24" s="144" t="s">
        <v>19</v>
      </c>
      <c r="D24" s="144">
        <v>1</v>
      </c>
      <c r="E24" s="144" t="s">
        <v>78</v>
      </c>
      <c r="F24" s="140">
        <v>13608</v>
      </c>
      <c r="G24" s="140">
        <f t="shared" ref="G24:G26" si="0">D24*F24</f>
        <v>13608</v>
      </c>
    </row>
    <row r="25" spans="1:7" ht="12" customHeight="1" x14ac:dyDescent="0.25">
      <c r="A25" s="2"/>
      <c r="B25" s="153" t="s">
        <v>80</v>
      </c>
      <c r="C25" s="144" t="s">
        <v>19</v>
      </c>
      <c r="D25" s="144">
        <v>2</v>
      </c>
      <c r="E25" s="144" t="s">
        <v>81</v>
      </c>
      <c r="F25" s="140">
        <v>13608</v>
      </c>
      <c r="G25" s="140">
        <f t="shared" si="0"/>
        <v>27216</v>
      </c>
    </row>
    <row r="26" spans="1:7" ht="12" customHeight="1" x14ac:dyDescent="0.25">
      <c r="A26" s="5"/>
      <c r="B26" s="154" t="s">
        <v>82</v>
      </c>
      <c r="C26" s="155" t="s">
        <v>19</v>
      </c>
      <c r="D26" s="155">
        <v>6</v>
      </c>
      <c r="E26" s="155" t="s">
        <v>83</v>
      </c>
      <c r="F26" s="140">
        <v>13608</v>
      </c>
      <c r="G26" s="140">
        <f t="shared" si="0"/>
        <v>81648</v>
      </c>
    </row>
    <row r="27" spans="1:7" ht="24" customHeight="1" x14ac:dyDescent="0.25">
      <c r="A27" s="61"/>
      <c r="B27" s="25" t="s">
        <v>20</v>
      </c>
      <c r="C27" s="26"/>
      <c r="D27" s="26"/>
      <c r="E27" s="26"/>
      <c r="F27" s="27"/>
      <c r="G27" s="28">
        <f>+G21+G22+G23+G24+G25+G26</f>
        <v>231336</v>
      </c>
    </row>
    <row r="28" spans="1:7" ht="12" customHeight="1" x14ac:dyDescent="0.25">
      <c r="A28" s="61"/>
      <c r="B28" s="18"/>
      <c r="C28" s="20"/>
      <c r="D28" s="20"/>
      <c r="E28" s="20"/>
      <c r="F28" s="29"/>
      <c r="G28" s="29"/>
    </row>
    <row r="29" spans="1:7" ht="12" customHeight="1" x14ac:dyDescent="0.25">
      <c r="A29" s="61"/>
      <c r="B29" s="107" t="s">
        <v>21</v>
      </c>
      <c r="C29" s="108"/>
      <c r="D29" s="109"/>
      <c r="E29" s="109"/>
      <c r="F29" s="110"/>
      <c r="G29" s="110"/>
    </row>
    <row r="30" spans="1:7" ht="12" customHeight="1" x14ac:dyDescent="0.25">
      <c r="A30" s="2"/>
      <c r="B30" s="114" t="s">
        <v>13</v>
      </c>
      <c r="C30" s="115" t="s">
        <v>14</v>
      </c>
      <c r="D30" s="115" t="s">
        <v>15</v>
      </c>
      <c r="E30" s="116" t="s">
        <v>16</v>
      </c>
      <c r="F30" s="115" t="s">
        <v>17</v>
      </c>
      <c r="G30" s="117" t="s">
        <v>18</v>
      </c>
    </row>
    <row r="31" spans="1:7" ht="12" customHeight="1" x14ac:dyDescent="0.25">
      <c r="A31" s="5"/>
      <c r="B31" s="118"/>
      <c r="C31" s="34"/>
      <c r="D31" s="34"/>
      <c r="E31" s="34"/>
      <c r="F31" s="106"/>
      <c r="G31" s="119"/>
    </row>
    <row r="32" spans="1:7" ht="24" customHeight="1" x14ac:dyDescent="0.25">
      <c r="A32" s="61"/>
      <c r="B32" s="120" t="s">
        <v>22</v>
      </c>
      <c r="C32" s="121"/>
      <c r="D32" s="121"/>
      <c r="E32" s="121"/>
      <c r="F32" s="122"/>
      <c r="G32" s="123">
        <f>SUM(G31)</f>
        <v>0</v>
      </c>
    </row>
    <row r="33" spans="1:7" ht="12.75" customHeight="1" x14ac:dyDescent="0.25">
      <c r="A33" s="61"/>
      <c r="B33" s="111"/>
      <c r="C33" s="112"/>
      <c r="D33" s="112"/>
      <c r="E33" s="112"/>
      <c r="F33" s="113"/>
      <c r="G33" s="113"/>
    </row>
    <row r="34" spans="1:7" ht="12.75" customHeight="1" x14ac:dyDescent="0.25">
      <c r="A34" s="61"/>
      <c r="B34" s="107" t="s">
        <v>23</v>
      </c>
      <c r="C34" s="108"/>
      <c r="D34" s="109"/>
      <c r="E34" s="109"/>
      <c r="F34" s="110"/>
      <c r="G34" s="110"/>
    </row>
    <row r="35" spans="1:7" ht="12.75" customHeight="1" x14ac:dyDescent="0.25">
      <c r="A35" s="17"/>
      <c r="B35" s="124" t="s">
        <v>13</v>
      </c>
      <c r="C35" s="125" t="s">
        <v>14</v>
      </c>
      <c r="D35" s="125" t="s">
        <v>58</v>
      </c>
      <c r="E35" s="125" t="s">
        <v>16</v>
      </c>
      <c r="F35" s="126" t="s">
        <v>17</v>
      </c>
      <c r="G35" s="127" t="s">
        <v>18</v>
      </c>
    </row>
    <row r="36" spans="1:7" ht="12.75" customHeight="1" x14ac:dyDescent="0.25">
      <c r="A36" s="17"/>
      <c r="B36" s="146" t="s">
        <v>84</v>
      </c>
      <c r="C36" s="147" t="s">
        <v>85</v>
      </c>
      <c r="D36" s="147">
        <v>0.25</v>
      </c>
      <c r="E36" s="148" t="s">
        <v>86</v>
      </c>
      <c r="F36" s="140">
        <v>350000</v>
      </c>
      <c r="G36" s="140">
        <f t="shared" ref="G36" si="1">+D36*F36</f>
        <v>87500</v>
      </c>
    </row>
    <row r="37" spans="1:7" ht="15" x14ac:dyDescent="0.25">
      <c r="A37" s="17"/>
      <c r="B37" s="128" t="s">
        <v>24</v>
      </c>
      <c r="C37" s="129"/>
      <c r="D37" s="129"/>
      <c r="E37" s="129"/>
      <c r="F37" s="130"/>
      <c r="G37" s="131">
        <f>+G36</f>
        <v>87500</v>
      </c>
    </row>
    <row r="38" spans="1:7" ht="12.75" customHeight="1" x14ac:dyDescent="0.25">
      <c r="A38" s="17"/>
      <c r="B38" s="111"/>
      <c r="C38" s="112"/>
      <c r="D38" s="112"/>
      <c r="E38" s="112"/>
      <c r="F38" s="113"/>
      <c r="G38" s="113"/>
    </row>
    <row r="39" spans="1:7" ht="25.5" customHeight="1" x14ac:dyDescent="0.25">
      <c r="A39" s="17"/>
      <c r="B39" s="30" t="s">
        <v>25</v>
      </c>
      <c r="C39" s="31"/>
      <c r="D39" s="32"/>
      <c r="E39" s="32"/>
      <c r="F39" s="33"/>
      <c r="G39" s="33"/>
    </row>
    <row r="40" spans="1:7" ht="25.5" customHeight="1" x14ac:dyDescent="0.25">
      <c r="A40" s="17"/>
      <c r="B40" s="39" t="s">
        <v>26</v>
      </c>
      <c r="C40" s="39" t="s">
        <v>27</v>
      </c>
      <c r="D40" s="39" t="s">
        <v>28</v>
      </c>
      <c r="E40" s="39" t="s">
        <v>16</v>
      </c>
      <c r="F40" s="39" t="s">
        <v>17</v>
      </c>
      <c r="G40" s="39" t="s">
        <v>18</v>
      </c>
    </row>
    <row r="41" spans="1:7" ht="25.5" customHeight="1" x14ac:dyDescent="0.25">
      <c r="A41" s="17"/>
      <c r="B41" s="149" t="s">
        <v>87</v>
      </c>
      <c r="C41" s="147" t="s">
        <v>88</v>
      </c>
      <c r="D41" s="147">
        <v>100</v>
      </c>
      <c r="E41" s="147" t="s">
        <v>62</v>
      </c>
      <c r="F41" s="140">
        <v>2400</v>
      </c>
      <c r="G41" s="140">
        <f>+D41*F41</f>
        <v>240000</v>
      </c>
    </row>
    <row r="42" spans="1:7" ht="12.75" customHeight="1" x14ac:dyDescent="0.25">
      <c r="A42" s="17"/>
      <c r="B42" s="149" t="s">
        <v>29</v>
      </c>
      <c r="C42" s="147"/>
      <c r="D42" s="147"/>
      <c r="E42" s="147"/>
      <c r="F42" s="140"/>
      <c r="G42" s="140"/>
    </row>
    <row r="43" spans="1:7" ht="12.75" customHeight="1" x14ac:dyDescent="0.25">
      <c r="A43" s="17"/>
      <c r="B43" s="146" t="s">
        <v>67</v>
      </c>
      <c r="C43" s="147" t="s">
        <v>89</v>
      </c>
      <c r="D43" s="147">
        <v>2</v>
      </c>
      <c r="E43" s="144" t="s">
        <v>78</v>
      </c>
      <c r="F43" s="140">
        <f>26639*1.19</f>
        <v>31700.41</v>
      </c>
      <c r="G43" s="140">
        <f t="shared" ref="G43:G45" si="2">+D43*F43</f>
        <v>63400.82</v>
      </c>
    </row>
    <row r="44" spans="1:7" ht="12.75" customHeight="1" x14ac:dyDescent="0.25">
      <c r="A44" s="17"/>
      <c r="B44" s="146" t="s">
        <v>66</v>
      </c>
      <c r="C44" s="147" t="s">
        <v>89</v>
      </c>
      <c r="D44" s="147">
        <v>2</v>
      </c>
      <c r="E44" s="144" t="s">
        <v>78</v>
      </c>
      <c r="F44" s="140">
        <f>30765*1.19</f>
        <v>36610.35</v>
      </c>
      <c r="G44" s="140">
        <f t="shared" si="2"/>
        <v>73220.7</v>
      </c>
    </row>
    <row r="45" spans="1:7" ht="25.5" customHeight="1" x14ac:dyDescent="0.25">
      <c r="A45" s="17"/>
      <c r="B45" s="146" t="s">
        <v>90</v>
      </c>
      <c r="C45" s="147" t="s">
        <v>89</v>
      </c>
      <c r="D45" s="147">
        <v>1</v>
      </c>
      <c r="E45" s="144" t="s">
        <v>78</v>
      </c>
      <c r="F45" s="140">
        <f>26681*1.19</f>
        <v>31750.39</v>
      </c>
      <c r="G45" s="140">
        <f t="shared" si="2"/>
        <v>31750.39</v>
      </c>
    </row>
    <row r="46" spans="1:7" ht="12.75" customHeight="1" x14ac:dyDescent="0.25">
      <c r="A46" s="17"/>
      <c r="B46" s="40" t="s">
        <v>30</v>
      </c>
      <c r="C46" s="41"/>
      <c r="D46" s="41"/>
      <c r="E46" s="41"/>
      <c r="F46" s="42"/>
      <c r="G46" s="43">
        <f>+G41+G43+G44+G45</f>
        <v>408371.91000000003</v>
      </c>
    </row>
    <row r="47" spans="1:7" ht="15" x14ac:dyDescent="0.25">
      <c r="A47" s="5"/>
      <c r="B47" s="35"/>
      <c r="C47" s="36"/>
      <c r="D47" s="36"/>
      <c r="E47" s="44"/>
      <c r="F47" s="37"/>
      <c r="G47" s="37"/>
    </row>
    <row r="48" spans="1:7" ht="12" customHeight="1" x14ac:dyDescent="0.25">
      <c r="A48" s="2"/>
      <c r="B48" s="30" t="s">
        <v>31</v>
      </c>
      <c r="C48" s="31"/>
      <c r="D48" s="32"/>
      <c r="E48" s="32"/>
      <c r="F48" s="33"/>
      <c r="G48" s="33"/>
    </row>
    <row r="49" spans="1:11" ht="12" customHeight="1" x14ac:dyDescent="0.25">
      <c r="A49" s="5"/>
      <c r="B49" s="38" t="s">
        <v>32</v>
      </c>
      <c r="C49" s="39" t="s">
        <v>27</v>
      </c>
      <c r="D49" s="39" t="s">
        <v>28</v>
      </c>
      <c r="E49" s="38" t="s">
        <v>16</v>
      </c>
      <c r="F49" s="39" t="s">
        <v>17</v>
      </c>
      <c r="G49" s="38" t="s">
        <v>18</v>
      </c>
    </row>
    <row r="50" spans="1:11" ht="12" customHeight="1" x14ac:dyDescent="0.25">
      <c r="A50" s="5"/>
      <c r="B50" s="143"/>
      <c r="C50" s="150"/>
      <c r="D50" s="151"/>
      <c r="E50" s="145"/>
      <c r="F50" s="152"/>
      <c r="G50" s="139"/>
    </row>
    <row r="51" spans="1:11" ht="24" customHeight="1" x14ac:dyDescent="0.25">
      <c r="A51" s="5"/>
      <c r="B51" s="45" t="s">
        <v>33</v>
      </c>
      <c r="C51" s="46"/>
      <c r="D51" s="46"/>
      <c r="E51" s="46"/>
      <c r="F51" s="47"/>
      <c r="G51" s="48">
        <f>SUM(G50)</f>
        <v>0</v>
      </c>
      <c r="K51" s="105"/>
    </row>
    <row r="52" spans="1:11" ht="12.75" customHeight="1" x14ac:dyDescent="0.25">
      <c r="A52" s="17"/>
      <c r="B52" s="64"/>
      <c r="C52" s="64"/>
      <c r="D52" s="64"/>
      <c r="E52" s="64"/>
      <c r="F52" s="65"/>
      <c r="G52" s="65"/>
      <c r="K52" s="105"/>
    </row>
    <row r="53" spans="1:11" ht="12.75" customHeight="1" x14ac:dyDescent="0.25">
      <c r="A53" s="17"/>
      <c r="B53" s="66" t="s">
        <v>34</v>
      </c>
      <c r="C53" s="67"/>
      <c r="D53" s="67"/>
      <c r="E53" s="67"/>
      <c r="F53" s="67"/>
      <c r="G53" s="68">
        <f>+G51+G46+G37+G32+G27</f>
        <v>727207.91</v>
      </c>
    </row>
    <row r="54" spans="1:11" ht="12.75" customHeight="1" x14ac:dyDescent="0.25">
      <c r="A54" s="17"/>
      <c r="B54" s="69" t="s">
        <v>35</v>
      </c>
      <c r="C54" s="50"/>
      <c r="D54" s="50"/>
      <c r="E54" s="50"/>
      <c r="F54" s="50"/>
      <c r="G54" s="70">
        <f>G53*0.05</f>
        <v>36360.395500000006</v>
      </c>
    </row>
    <row r="55" spans="1:11" ht="12.75" customHeight="1" x14ac:dyDescent="0.25">
      <c r="A55" s="17"/>
      <c r="B55" s="71" t="s">
        <v>36</v>
      </c>
      <c r="C55" s="49"/>
      <c r="D55" s="49"/>
      <c r="E55" s="49"/>
      <c r="F55" s="49"/>
      <c r="G55" s="72">
        <f>G54+G53</f>
        <v>763568.30550000002</v>
      </c>
    </row>
    <row r="56" spans="1:11" ht="12.75" customHeight="1" x14ac:dyDescent="0.25">
      <c r="A56" s="17"/>
      <c r="B56" s="69" t="s">
        <v>37</v>
      </c>
      <c r="C56" s="50"/>
      <c r="D56" s="50"/>
      <c r="E56" s="50"/>
      <c r="F56" s="50"/>
      <c r="G56" s="70">
        <f>G12</f>
        <v>3000000</v>
      </c>
    </row>
    <row r="57" spans="1:11" ht="12.75" customHeight="1" x14ac:dyDescent="0.25">
      <c r="A57" s="17"/>
      <c r="B57" s="73" t="s">
        <v>38</v>
      </c>
      <c r="C57" s="74"/>
      <c r="D57" s="74"/>
      <c r="E57" s="74"/>
      <c r="F57" s="74"/>
      <c r="G57" s="75">
        <f>G56-G55</f>
        <v>2236431.6945000002</v>
      </c>
    </row>
    <row r="58" spans="1:11" ht="12.75" customHeight="1" x14ac:dyDescent="0.25">
      <c r="A58" s="17"/>
      <c r="B58" s="62" t="s">
        <v>39</v>
      </c>
      <c r="C58" s="63"/>
      <c r="D58" s="63"/>
      <c r="E58" s="63"/>
      <c r="F58" s="63"/>
      <c r="G58" s="58"/>
    </row>
    <row r="59" spans="1:11" ht="12.75" customHeight="1" thickBot="1" x14ac:dyDescent="0.3">
      <c r="A59" s="17"/>
      <c r="B59" s="76"/>
      <c r="C59" s="63"/>
      <c r="D59" s="63"/>
      <c r="E59" s="63"/>
      <c r="F59" s="63"/>
      <c r="G59" s="58"/>
    </row>
    <row r="60" spans="1:11" ht="12.75" customHeight="1" x14ac:dyDescent="0.25">
      <c r="A60" s="17"/>
      <c r="B60" s="88" t="s">
        <v>40</v>
      </c>
      <c r="C60" s="89"/>
      <c r="D60" s="89"/>
      <c r="E60" s="89"/>
      <c r="F60" s="90"/>
      <c r="G60" s="58"/>
    </row>
    <row r="61" spans="1:11" ht="12.75" customHeight="1" x14ac:dyDescent="0.25">
      <c r="A61" s="17"/>
      <c r="B61" s="91" t="s">
        <v>41</v>
      </c>
      <c r="C61" s="60"/>
      <c r="D61" s="60"/>
      <c r="E61" s="60"/>
      <c r="F61" s="92"/>
      <c r="G61" s="58"/>
    </row>
    <row r="62" spans="1:11" ht="13.5" customHeight="1" x14ac:dyDescent="0.25">
      <c r="A62" s="5"/>
      <c r="B62" s="91" t="s">
        <v>42</v>
      </c>
      <c r="C62" s="60"/>
      <c r="D62" s="60"/>
      <c r="E62" s="60"/>
      <c r="F62" s="92"/>
      <c r="G62" s="58"/>
    </row>
    <row r="63" spans="1:11" ht="12" customHeight="1" x14ac:dyDescent="0.25">
      <c r="A63" s="2"/>
      <c r="B63" s="91" t="s">
        <v>43</v>
      </c>
      <c r="C63" s="60"/>
      <c r="D63" s="60"/>
      <c r="E63" s="60"/>
      <c r="F63" s="92"/>
      <c r="G63" s="58"/>
    </row>
    <row r="64" spans="1:11" ht="12" customHeight="1" x14ac:dyDescent="0.25">
      <c r="A64" s="5"/>
      <c r="B64" s="91" t="s">
        <v>44</v>
      </c>
      <c r="C64" s="60"/>
      <c r="D64" s="60"/>
      <c r="E64" s="60"/>
      <c r="F64" s="92"/>
      <c r="G64" s="58"/>
    </row>
    <row r="65" spans="1:7" ht="24" customHeight="1" x14ac:dyDescent="0.25">
      <c r="A65" s="5"/>
      <c r="B65" s="91" t="s">
        <v>45</v>
      </c>
      <c r="C65" s="60"/>
      <c r="D65" s="60"/>
      <c r="E65" s="60"/>
      <c r="F65" s="92"/>
      <c r="G65" s="58"/>
    </row>
    <row r="66" spans="1:7" ht="12.75" customHeight="1" thickBot="1" x14ac:dyDescent="0.3">
      <c r="A66" s="17"/>
      <c r="B66" s="93" t="s">
        <v>46</v>
      </c>
      <c r="C66" s="94"/>
      <c r="D66" s="94"/>
      <c r="E66" s="94"/>
      <c r="F66" s="95"/>
      <c r="G66" s="58"/>
    </row>
    <row r="67" spans="1:7" ht="13.5" customHeight="1" x14ac:dyDescent="0.25">
      <c r="A67" s="5"/>
      <c r="B67" s="86"/>
      <c r="C67" s="60"/>
      <c r="D67" s="60"/>
      <c r="E67" s="60"/>
      <c r="F67" s="60"/>
      <c r="G67" s="58"/>
    </row>
    <row r="68" spans="1:7" ht="12" customHeight="1" thickBot="1" x14ac:dyDescent="0.3">
      <c r="A68" s="2"/>
      <c r="B68" s="156" t="s">
        <v>47</v>
      </c>
      <c r="C68" s="157"/>
      <c r="D68" s="85"/>
      <c r="E68" s="52"/>
      <c r="F68" s="52"/>
      <c r="G68" s="58"/>
    </row>
    <row r="69" spans="1:7" ht="12" customHeight="1" x14ac:dyDescent="0.25">
      <c r="A69" s="61"/>
      <c r="B69" s="78" t="s">
        <v>32</v>
      </c>
      <c r="C69" s="53" t="s">
        <v>48</v>
      </c>
      <c r="D69" s="79" t="s">
        <v>49</v>
      </c>
      <c r="E69" s="52"/>
      <c r="F69" s="52"/>
      <c r="G69" s="58"/>
    </row>
    <row r="70" spans="1:7" ht="12" customHeight="1" x14ac:dyDescent="0.25">
      <c r="A70" s="61"/>
      <c r="B70" s="80" t="s">
        <v>50</v>
      </c>
      <c r="C70" s="54">
        <f>+G27</f>
        <v>231336</v>
      </c>
      <c r="D70" s="81">
        <f>(C70/C76)</f>
        <v>0.30296700155530487</v>
      </c>
      <c r="E70" s="52"/>
      <c r="F70" s="52"/>
      <c r="G70" s="58"/>
    </row>
    <row r="71" spans="1:7" ht="12" customHeight="1" x14ac:dyDescent="0.25">
      <c r="A71" s="61"/>
      <c r="B71" s="80" t="s">
        <v>51</v>
      </c>
      <c r="C71" s="54">
        <f>+G32</f>
        <v>0</v>
      </c>
      <c r="D71" s="81">
        <v>0</v>
      </c>
      <c r="E71" s="52"/>
      <c r="F71" s="52"/>
      <c r="G71" s="58"/>
    </row>
    <row r="72" spans="1:7" ht="12" customHeight="1" x14ac:dyDescent="0.25">
      <c r="A72" s="61"/>
      <c r="B72" s="80" t="s">
        <v>52</v>
      </c>
      <c r="C72" s="54">
        <f>+G37</f>
        <v>87500</v>
      </c>
      <c r="D72" s="81">
        <f>(C72/C76)</f>
        <v>0.11459354633990894</v>
      </c>
      <c r="E72" s="52"/>
      <c r="F72" s="52"/>
      <c r="G72" s="58"/>
    </row>
    <row r="73" spans="1:7" ht="12" customHeight="1" x14ac:dyDescent="0.25">
      <c r="A73" s="61"/>
      <c r="B73" s="80" t="s">
        <v>26</v>
      </c>
      <c r="C73" s="54">
        <f>+G46</f>
        <v>408371.91000000003</v>
      </c>
      <c r="D73" s="81">
        <f>(C73/C76)</f>
        <v>0.53482040448573864</v>
      </c>
      <c r="E73" s="52"/>
      <c r="F73" s="52"/>
      <c r="G73" s="58"/>
    </row>
    <row r="74" spans="1:7" ht="12" customHeight="1" x14ac:dyDescent="0.25">
      <c r="A74" s="61"/>
      <c r="B74" s="80" t="s">
        <v>53</v>
      </c>
      <c r="C74" s="55">
        <f>+G51</f>
        <v>0</v>
      </c>
      <c r="D74" s="81">
        <f>(C74/C76)</f>
        <v>0</v>
      </c>
      <c r="E74" s="57"/>
      <c r="F74" s="57"/>
      <c r="G74" s="58"/>
    </row>
    <row r="75" spans="1:7" ht="12.75" customHeight="1" x14ac:dyDescent="0.25">
      <c r="A75" s="61"/>
      <c r="B75" s="80" t="s">
        <v>54</v>
      </c>
      <c r="C75" s="55">
        <f>+G54</f>
        <v>36360.395500000006</v>
      </c>
      <c r="D75" s="81">
        <f>(C75/C76)</f>
        <v>4.7619047619047623E-2</v>
      </c>
      <c r="E75" s="57"/>
      <c r="F75" s="57"/>
      <c r="G75" s="58"/>
    </row>
    <row r="76" spans="1:7" ht="12" customHeight="1" thickBot="1" x14ac:dyDescent="0.3">
      <c r="A76" s="61"/>
      <c r="B76" s="82" t="s">
        <v>55</v>
      </c>
      <c r="C76" s="83">
        <f>SUM(C70:C75)</f>
        <v>763568.30550000002</v>
      </c>
      <c r="D76" s="84">
        <f>SUM(D70:D75)</f>
        <v>1</v>
      </c>
      <c r="E76" s="57"/>
      <c r="F76" s="57"/>
      <c r="G76" s="58"/>
    </row>
    <row r="77" spans="1:7" ht="12" customHeight="1" x14ac:dyDescent="0.25">
      <c r="A77" s="61"/>
      <c r="B77" s="76"/>
      <c r="C77" s="63"/>
      <c r="D77" s="63"/>
      <c r="E77" s="63"/>
      <c r="F77" s="63"/>
      <c r="G77" s="58"/>
    </row>
    <row r="78" spans="1:7" ht="12" customHeight="1" x14ac:dyDescent="0.25">
      <c r="A78" s="61"/>
      <c r="B78" s="77"/>
      <c r="C78" s="63"/>
      <c r="D78" s="63"/>
      <c r="E78" s="63"/>
      <c r="F78" s="63"/>
      <c r="G78" s="58"/>
    </row>
    <row r="79" spans="1:7" ht="12" customHeight="1" thickBot="1" x14ac:dyDescent="0.3">
      <c r="A79" s="61"/>
      <c r="B79" s="97"/>
      <c r="C79" s="98" t="s">
        <v>60</v>
      </c>
      <c r="D79" s="99"/>
      <c r="E79" s="100"/>
      <c r="F79" s="56"/>
      <c r="G79" s="58"/>
    </row>
    <row r="80" spans="1:7" ht="12" customHeight="1" x14ac:dyDescent="0.25">
      <c r="A80" s="61"/>
      <c r="B80" s="101" t="s">
        <v>59</v>
      </c>
      <c r="C80" s="102">
        <v>2000</v>
      </c>
      <c r="D80" s="132">
        <f>+G9</f>
        <v>3000</v>
      </c>
      <c r="E80" s="103">
        <v>7500</v>
      </c>
      <c r="F80" s="96"/>
      <c r="G80" s="59"/>
    </row>
    <row r="81" spans="1:7" ht="12" customHeight="1" thickBot="1" x14ac:dyDescent="0.3">
      <c r="A81" s="61"/>
      <c r="B81" s="82" t="s">
        <v>61</v>
      </c>
      <c r="C81" s="83">
        <f>+C76/C80</f>
        <v>381.78415275000003</v>
      </c>
      <c r="D81" s="83">
        <f>+C76/D80</f>
        <v>254.52276850000001</v>
      </c>
      <c r="E81" s="104">
        <f>+C76/E80</f>
        <v>101.8091074</v>
      </c>
      <c r="F81" s="96"/>
      <c r="G81" s="59"/>
    </row>
    <row r="82" spans="1:7" ht="12.75" customHeight="1" x14ac:dyDescent="0.25">
      <c r="A82" s="61"/>
      <c r="B82" s="87" t="s">
        <v>56</v>
      </c>
      <c r="C82" s="60"/>
      <c r="D82" s="60"/>
      <c r="E82" s="60"/>
      <c r="F82" s="60"/>
      <c r="G82" s="60"/>
    </row>
    <row r="83" spans="1:7" ht="12.75" customHeight="1" x14ac:dyDescent="0.25">
      <c r="A83" s="61"/>
    </row>
    <row r="84" spans="1:7" ht="15" customHeight="1" x14ac:dyDescent="0.25">
      <c r="A84" s="61"/>
    </row>
    <row r="85" spans="1:7" ht="12" customHeight="1" x14ac:dyDescent="0.25">
      <c r="A85" s="61"/>
    </row>
    <row r="86" spans="1:7" ht="12" customHeight="1" x14ac:dyDescent="0.25">
      <c r="A86" s="61"/>
    </row>
    <row r="87" spans="1:7" ht="12" customHeight="1" x14ac:dyDescent="0.25">
      <c r="A87" s="61"/>
    </row>
    <row r="88" spans="1:7" ht="12" customHeight="1" x14ac:dyDescent="0.25">
      <c r="A88" s="61"/>
    </row>
    <row r="89" spans="1:7" ht="12" customHeight="1" x14ac:dyDescent="0.25">
      <c r="A89" s="61"/>
    </row>
    <row r="90" spans="1:7" ht="12" customHeight="1" x14ac:dyDescent="0.25">
      <c r="A90" s="61"/>
    </row>
    <row r="91" spans="1:7" ht="12" customHeight="1" x14ac:dyDescent="0.25">
      <c r="A91" s="61"/>
    </row>
    <row r="92" spans="1:7" ht="12.75" customHeight="1" x14ac:dyDescent="0.25">
      <c r="A92" s="61"/>
    </row>
    <row r="93" spans="1:7" ht="12" customHeight="1" x14ac:dyDescent="0.25">
      <c r="A93" s="61"/>
    </row>
    <row r="94" spans="1:7" ht="12.75" customHeight="1" x14ac:dyDescent="0.25">
      <c r="A94" s="61"/>
    </row>
    <row r="95" spans="1:7" ht="12" customHeight="1" x14ac:dyDescent="0.25">
      <c r="A95" s="51"/>
    </row>
    <row r="96" spans="1:7" ht="12" customHeight="1" x14ac:dyDescent="0.25">
      <c r="A96" s="61"/>
    </row>
    <row r="97" spans="1:1" ht="12.75" customHeight="1" x14ac:dyDescent="0.25">
      <c r="A97" s="61"/>
    </row>
    <row r="98" spans="1:1" ht="15.6" customHeight="1" x14ac:dyDescent="0.25">
      <c r="A98" s="61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2022-07-25T22:09:16Z</dcterms:modified>
</cp:coreProperties>
</file>