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2-b\Corrección_1\"/>
    </mc:Choice>
  </mc:AlternateContent>
  <bookViews>
    <workbookView xWindow="0" yWindow="0" windowWidth="23040" windowHeight="9190"/>
  </bookViews>
  <sheets>
    <sheet name="Cilant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G52" i="1"/>
  <c r="G39" i="1"/>
  <c r="G28" i="1"/>
  <c r="C90" i="1" l="1"/>
  <c r="D90" i="1"/>
  <c r="G33" i="1" l="1"/>
  <c r="G22" i="1" l="1"/>
  <c r="G23" i="1"/>
  <c r="G24" i="1"/>
  <c r="G25" i="1"/>
  <c r="G26" i="1"/>
  <c r="G27" i="1"/>
  <c r="G46" i="1"/>
  <c r="G47" i="1"/>
  <c r="G48" i="1"/>
  <c r="G50" i="1"/>
  <c r="G51" i="1"/>
  <c r="G44" i="1"/>
  <c r="G37" i="1"/>
  <c r="G21" i="1" l="1"/>
  <c r="G38" i="1" l="1"/>
  <c r="G12" i="1" l="1"/>
  <c r="G58" i="1" l="1"/>
  <c r="C84" i="1" s="1"/>
  <c r="G63" i="1"/>
  <c r="C80" i="1" l="1"/>
  <c r="C83" i="1"/>
  <c r="C82" i="1"/>
  <c r="G60" i="1" l="1"/>
  <c r="G61" i="1" s="1"/>
  <c r="G62" i="1" l="1"/>
  <c r="C85" i="1"/>
  <c r="C86" i="1" s="1"/>
  <c r="D83" i="1" s="1"/>
  <c r="D91" i="1" l="1"/>
  <c r="C91" i="1"/>
  <c r="E91" i="1"/>
  <c r="D85" i="1"/>
  <c r="D82" i="1"/>
  <c r="D84" i="1"/>
  <c r="D80" i="1"/>
  <c r="D86" i="1" l="1"/>
</calcChain>
</file>

<file path=xl/sharedStrings.xml><?xml version="1.0" encoding="utf-8"?>
<sst xmlns="http://schemas.openxmlformats.org/spreadsheetml/2006/main" count="144" uniqueCount="102">
  <si>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</si>
  <si>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</si>
  <si>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</si>
  <si>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</si>
  <si>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</si>
  <si>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</si>
  <si>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</si>
  <si>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</si>
  <si>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</si>
  <si>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</si>
  <si>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</si>
  <si>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</si>
  <si>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</si>
  <si>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</si>
  <si>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</si>
  <si>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</si>
  <si>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</si>
  <si>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</si>
  <si>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</si>
  <si>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</si>
  <si>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</si>
  <si>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</si>
  <si>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</si>
  <si>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</si>
  <si>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</si>
  <si>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</si>
  <si>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</si>
  <si>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</si>
  <si>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</si>
  <si>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</si>
  <si>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</si>
  <si>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</si>
  <si>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</si>
  <si>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</si>
  <si>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</si>
  <si>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</si>
  <si>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</si>
  <si>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</si>
  <si>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</si>
  <si>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</si>
  <si>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</si>
  <si>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</si>
  <si>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</si>
  <si>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</si>
  <si>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</si>
  <si>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</si>
  <si>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</si>
  <si>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</si>
  <si>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</si>
  <si>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</si>
  <si>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</si>
  <si>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</si>
  <si>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</si>
  <si>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</si>
  <si>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</si>
  <si>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</si>
  <si>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</si>
  <si>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</si>
  <si>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</si>
  <si>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</si>
  <si>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Nivelación de suelo y abonado de fondo</t>
  </si>
  <si>
    <t>Aplicación de agroinsumos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</si>
  <si>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</si>
  <si>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</si>
  <si>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</si>
  <si>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</si>
  <si>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</si>
  <si>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Rendimiento (Atados/hà)</t>
  </si>
  <si>
    <t>Costo unitario ($/atado) (*)</t>
  </si>
  <si>
    <t>Rastraje</t>
  </si>
  <si>
    <t>Kg</t>
  </si>
  <si>
    <t>Saco 25 Kg</t>
  </si>
  <si>
    <t>Saco 50 Kg</t>
  </si>
  <si>
    <t>Lt</t>
  </si>
  <si>
    <t>Consumo en fresco</t>
  </si>
  <si>
    <t>Junio-Octubre</t>
  </si>
  <si>
    <t>Desmalezado</t>
  </si>
  <si>
    <t>Riegos</t>
  </si>
  <si>
    <t>Junio</t>
  </si>
  <si>
    <t>Fosfato Diamónico</t>
  </si>
  <si>
    <t>Urea Granulada</t>
  </si>
  <si>
    <t>RENDIMIENTO ( Atados/Há.)</t>
  </si>
  <si>
    <t>Siembra</t>
  </si>
  <si>
    <t>INSECTICIDA</t>
  </si>
  <si>
    <t>9. Período de siembra a cosecha 90 días.</t>
  </si>
  <si>
    <t>CILANTRO</t>
  </si>
  <si>
    <t>Moggiano</t>
  </si>
  <si>
    <t>Noviembre</t>
  </si>
  <si>
    <t>Agosto</t>
  </si>
  <si>
    <t>Septiembre-Octubre</t>
  </si>
  <si>
    <t>Cosecha</t>
  </si>
  <si>
    <t>Julio</t>
  </si>
  <si>
    <t>7. Metodo de siembra en eras a un marco de 0.25 m x 0.1 m.</t>
  </si>
  <si>
    <t>PRECIO ESPERADO ($/Atado)</t>
  </si>
  <si>
    <t>Heladas-estructuras productivas dañadas por sismos-lluvia excesiva-aluviones y viento.</t>
  </si>
  <si>
    <t>Guano no avícola</t>
  </si>
  <si>
    <t>Vertimec 018 EC</t>
  </si>
  <si>
    <t>ESCENARIOS COSTO UNITARIO  ($/Atado)</t>
  </si>
  <si>
    <t>8. Cultivo anual, puede ser cultivado durante todo el año.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</si>
  <si>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</si>
  <si>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</si>
  <si>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Hurricane 70 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</si>
</sst>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2" fillId="3" borderId="46" xfId="0" applyNumberFormat="1" applyFont="1" applyFill="1" applyBorder="1" applyAlignment="1">
      <alignment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vertical="center"/>
    </xf>
    <xf numFmtId="3" fontId="2" fillId="3" borderId="46" xfId="0" applyNumberFormat="1" applyFont="1" applyFill="1" applyBorder="1" applyAlignment="1">
      <alignment vertical="center"/>
    </xf>
    <xf numFmtId="49" fontId="1" fillId="2" borderId="44" xfId="0" applyNumberFormat="1" applyFont="1" applyFill="1" applyBorder="1" applyAlignment="1"/>
    <xf numFmtId="49" fontId="1" fillId="2" borderId="44" xfId="0" applyNumberFormat="1" applyFont="1" applyFill="1" applyBorder="1" applyAlignment="1">
      <alignment horizontal="center"/>
    </xf>
    <xf numFmtId="0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1" fillId="2" borderId="44" xfId="0" applyNumberFormat="1" applyFont="1" applyFill="1" applyBorder="1" applyAlignment="1">
      <alignment wrapText="1"/>
    </xf>
    <xf numFmtId="49" fontId="1" fillId="2" borderId="44" xfId="0" applyNumberFormat="1" applyFont="1" applyFill="1" applyBorder="1" applyAlignment="1">
      <alignment horizontal="center" wrapText="1"/>
    </xf>
    <xf numFmtId="0" fontId="1" fillId="2" borderId="44" xfId="0" applyNumberFormat="1" applyFont="1" applyFill="1" applyBorder="1" applyAlignment="1">
      <alignment wrapText="1"/>
    </xf>
    <xf numFmtId="3" fontId="1" fillId="2" borderId="44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49" fontId="4" fillId="2" borderId="47" xfId="0" applyNumberFormat="1" applyFont="1" applyFill="1" applyBorder="1" applyAlignment="1"/>
    <xf numFmtId="0" fontId="1" fillId="2" borderId="47" xfId="0" applyFont="1" applyFill="1" applyBorder="1" applyAlignment="1">
      <alignment horizontal="center"/>
    </xf>
    <xf numFmtId="0" fontId="1" fillId="2" borderId="47" xfId="0" applyFont="1" applyFill="1" applyBorder="1" applyAlignment="1"/>
    <xf numFmtId="3" fontId="1" fillId="2" borderId="47" xfId="0" applyNumberFormat="1" applyFont="1" applyFill="1" applyBorder="1" applyAlignment="1"/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0" fontId="7" fillId="0" borderId="36" xfId="0" applyFont="1" applyFill="1" applyBorder="1"/>
    <xf numFmtId="0" fontId="7" fillId="0" borderId="38" xfId="0" applyFont="1" applyFill="1" applyBorder="1"/>
    <xf numFmtId="0" fontId="2" fillId="2" borderId="18" xfId="0" applyFont="1" applyFill="1" applyBorder="1" applyAlignment="1">
      <alignment vertical="center"/>
    </xf>
    <xf numFmtId="49" fontId="6" fillId="2" borderId="18" xfId="0" applyNumberFormat="1" applyFont="1" applyFill="1" applyBorder="1" applyAlignment="1">
      <alignment vertical="center"/>
    </xf>
    <xf numFmtId="49" fontId="8" fillId="3" borderId="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8" fillId="3" borderId="45" xfId="0" applyNumberFormat="1" applyFont="1" applyFill="1" applyBorder="1" applyAlignment="1">
      <alignment horizontal="center" vertical="center"/>
    </xf>
    <xf numFmtId="49" fontId="8" fillId="3" borderId="45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8" fillId="3" borderId="11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8" fillId="5" borderId="20" xfId="0" applyNumberFormat="1" applyFont="1" applyFill="1" applyBorder="1" applyAlignment="1">
      <alignment vertical="center"/>
    </xf>
    <xf numFmtId="0" fontId="8" fillId="5" borderId="21" xfId="0" applyFont="1" applyFill="1" applyBorder="1" applyAlignment="1">
      <alignment vertical="center"/>
    </xf>
    <xf numFmtId="165" fontId="8" fillId="5" borderId="22" xfId="0" applyNumberFormat="1" applyFont="1" applyFill="1" applyBorder="1" applyAlignment="1">
      <alignment vertical="center"/>
    </xf>
    <xf numFmtId="49" fontId="8" fillId="3" borderId="2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165" fontId="8" fillId="3" borderId="24" xfId="0" applyNumberFormat="1" applyFont="1" applyFill="1" applyBorder="1" applyAlignment="1">
      <alignment vertical="center"/>
    </xf>
    <xf numFmtId="49" fontId="8" fillId="5" borderId="23" xfId="0" applyNumberFormat="1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165" fontId="8" fillId="5" borderId="24" xfId="0" applyNumberFormat="1" applyFont="1" applyFill="1" applyBorder="1" applyAlignment="1">
      <alignment vertical="center"/>
    </xf>
    <xf numFmtId="49" fontId="8" fillId="5" borderId="25" xfId="0" applyNumberFormat="1" applyFont="1" applyFill="1" applyBorder="1" applyAlignment="1">
      <alignment vertical="center"/>
    </xf>
    <xf numFmtId="0" fontId="8" fillId="5" borderId="26" xfId="0" applyFont="1" applyFill="1" applyBorder="1" applyAlignment="1">
      <alignment vertical="center"/>
    </xf>
    <xf numFmtId="165" fontId="8" fillId="6" borderId="27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165" fontId="8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4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1" fillId="2" borderId="18" xfId="0" applyFont="1" applyFill="1" applyBorder="1" applyAlignment="1"/>
    <xf numFmtId="0" fontId="1" fillId="2" borderId="37" xfId="0" applyFont="1" applyFill="1" applyBorder="1" applyAlignment="1"/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0" fontId="1" fillId="9" borderId="53" xfId="0" applyFont="1" applyFill="1" applyBorder="1" applyAlignment="1"/>
    <xf numFmtId="0" fontId="1" fillId="7" borderId="18" xfId="0" applyFont="1" applyFill="1" applyBorder="1" applyAlignment="1"/>
    <xf numFmtId="49" fontId="4" fillId="8" borderId="48" xfId="0" applyNumberFormat="1" applyFont="1" applyFill="1" applyBorder="1" applyAlignment="1">
      <alignment vertical="center"/>
    </xf>
    <xf numFmtId="49" fontId="4" fillId="8" borderId="49" xfId="0" applyNumberFormat="1" applyFont="1" applyFill="1" applyBorder="1" applyAlignment="1">
      <alignment vertical="center"/>
    </xf>
    <xf numFmtId="49" fontId="1" fillId="8" borderId="50" xfId="0" applyNumberFormat="1" applyFont="1" applyFill="1" applyBorder="1" applyAlignment="1"/>
    <xf numFmtId="49" fontId="4" fillId="2" borderId="28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29" xfId="0" applyNumberFormat="1" applyFont="1" applyFill="1" applyBorder="1" applyAlignment="1"/>
    <xf numFmtId="0" fontId="4" fillId="2" borderId="5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49" fontId="4" fillId="8" borderId="30" xfId="0" applyNumberFormat="1" applyFont="1" applyFill="1" applyBorder="1" applyAlignment="1">
      <alignment vertical="center"/>
    </xf>
    <xf numFmtId="166" fontId="4" fillId="8" borderId="31" xfId="0" applyNumberFormat="1" applyFont="1" applyFill="1" applyBorder="1" applyAlignment="1">
      <alignment vertical="center"/>
    </xf>
    <xf numFmtId="9" fontId="4" fillId="8" borderId="32" xfId="0" applyNumberFormat="1" applyFont="1" applyFill="1" applyBorder="1" applyAlignment="1">
      <alignment vertical="center"/>
    </xf>
    <xf numFmtId="0" fontId="8" fillId="9" borderId="51" xfId="0" applyFont="1" applyFill="1" applyBorder="1" applyAlignment="1">
      <alignment vertical="center"/>
    </xf>
    <xf numFmtId="49" fontId="3" fillId="9" borderId="52" xfId="0" applyNumberFormat="1" applyFont="1" applyFill="1" applyBorder="1" applyAlignment="1">
      <alignment vertical="center"/>
    </xf>
    <xf numFmtId="0" fontId="8" fillId="9" borderId="52" xfId="0" applyFont="1" applyFill="1" applyBorder="1" applyAlignment="1">
      <alignment vertical="center"/>
    </xf>
    <xf numFmtId="0" fontId="8" fillId="9" borderId="53" xfId="0" applyFont="1" applyFill="1" applyBorder="1" applyAlignment="1">
      <alignment vertical="center"/>
    </xf>
    <xf numFmtId="49" fontId="4" fillId="8" borderId="41" xfId="0" applyNumberFormat="1" applyFont="1" applyFill="1" applyBorder="1" applyAlignment="1">
      <alignment vertical="center"/>
    </xf>
    <xf numFmtId="3" fontId="4" fillId="8" borderId="42" xfId="0" applyNumberFormat="1" applyFont="1" applyFill="1" applyBorder="1" applyAlignment="1">
      <alignment vertical="center"/>
    </xf>
    <xf numFmtId="3" fontId="4" fillId="8" borderId="43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166" fontId="4" fillId="8" borderId="32" xfId="0" applyNumberFormat="1" applyFont="1" applyFill="1" applyBorder="1" applyAlignment="1">
      <alignment vertical="center"/>
    </xf>
    <xf numFmtId="0" fontId="0" fillId="0" borderId="0" xfId="0" applyNumberFormat="1" applyFont="1" applyFill="1" applyAlignment="1"/>
    <xf numFmtId="49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Fill="1" applyAlignment="1"/>
    <xf numFmtId="49" fontId="3" fillId="9" borderId="51" xfId="0" applyNumberFormat="1" applyFont="1" applyFill="1" applyBorder="1" applyAlignment="1">
      <alignment vertical="center"/>
    </xf>
    <xf numFmtId="0" fontId="4" fillId="9" borderId="52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12700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80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92"/>
  <sheetViews>
    <sheetView showGridLines="0" tabSelected="1" topLeftCell="A49" workbookViewId="0">
      <selection activeCell="G65" sqref="G65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6.81640625" style="1" customWidth="1"/>
    <col min="3" max="3" width="19.453125" style="1" customWidth="1"/>
    <col min="4" max="4" width="9.453125" style="1" customWidth="1"/>
    <col min="5" max="5" width="14.453125" style="1" customWidth="1"/>
    <col min="6" max="6" width="9.81640625" style="1" customWidth="1"/>
    <col min="7" max="7" width="14.1796875" style="1" customWidth="1"/>
    <col min="8" max="251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55" t="s">
        <v>0</v>
      </c>
      <c r="C9" s="19" t="s">
        <v>85</v>
      </c>
      <c r="D9" s="56"/>
      <c r="E9" s="153" t="s">
        <v>81</v>
      </c>
      <c r="F9" s="154"/>
      <c r="G9" s="20">
        <v>40000</v>
      </c>
    </row>
    <row r="10" spans="2:7" ht="38.25" customHeight="1" x14ac:dyDescent="0.35">
      <c r="B10" s="21" t="s">
        <v>1</v>
      </c>
      <c r="C10" s="22" t="s">
        <v>86</v>
      </c>
      <c r="D10" s="56"/>
      <c r="E10" s="151" t="s">
        <v>2</v>
      </c>
      <c r="F10" s="152"/>
      <c r="G10" s="23" t="s">
        <v>87</v>
      </c>
    </row>
    <row r="11" spans="2:7" ht="18" customHeight="1" x14ac:dyDescent="0.35">
      <c r="B11" s="21" t="s">
        <v>3</v>
      </c>
      <c r="C11" s="19" t="s">
        <v>4</v>
      </c>
      <c r="D11" s="56"/>
      <c r="E11" s="149" t="s">
        <v>93</v>
      </c>
      <c r="F11" s="150"/>
      <c r="G11" s="24">
        <v>250</v>
      </c>
    </row>
    <row r="12" spans="2:7" ht="11.25" customHeight="1" x14ac:dyDescent="0.35">
      <c r="B12" s="21" t="s">
        <v>5</v>
      </c>
      <c r="C12" s="19" t="s">
        <v>58</v>
      </c>
      <c r="D12" s="56"/>
      <c r="E12" s="25" t="s">
        <v>6</v>
      </c>
      <c r="F12" s="26"/>
      <c r="G12" s="27">
        <f>+G11*G9</f>
        <v>10000000</v>
      </c>
    </row>
    <row r="13" spans="2:7" ht="11.25" customHeight="1" x14ac:dyDescent="0.35">
      <c r="B13" s="21" t="s">
        <v>7</v>
      </c>
      <c r="C13" s="19" t="s">
        <v>59</v>
      </c>
      <c r="D13" s="56"/>
      <c r="E13" s="149" t="s">
        <v>8</v>
      </c>
      <c r="F13" s="150"/>
      <c r="G13" s="19" t="s">
        <v>74</v>
      </c>
    </row>
    <row r="14" spans="2:7" ht="13.5" customHeight="1" x14ac:dyDescent="0.35">
      <c r="B14" s="21" t="s">
        <v>9</v>
      </c>
      <c r="C14" s="19" t="s">
        <v>57</v>
      </c>
      <c r="D14" s="56"/>
      <c r="E14" s="149" t="s">
        <v>10</v>
      </c>
      <c r="F14" s="150"/>
      <c r="G14" s="19" t="s">
        <v>87</v>
      </c>
    </row>
    <row r="15" spans="2:7" ht="43" x14ac:dyDescent="0.35">
      <c r="B15" s="28" t="s">
        <v>11</v>
      </c>
      <c r="C15" s="29">
        <v>44748</v>
      </c>
      <c r="D15" s="56"/>
      <c r="E15" s="155" t="s">
        <v>12</v>
      </c>
      <c r="F15" s="156"/>
      <c r="G15" s="30" t="s">
        <v>94</v>
      </c>
    </row>
    <row r="16" spans="2:7" ht="12" customHeight="1" x14ac:dyDescent="0.35">
      <c r="B16" s="57"/>
      <c r="C16" s="58"/>
      <c r="D16" s="59"/>
      <c r="E16" s="60"/>
      <c r="F16" s="60"/>
      <c r="G16" s="61"/>
    </row>
    <row r="17" spans="2:7" ht="12" customHeight="1" x14ac:dyDescent="0.35">
      <c r="B17" s="157" t="s">
        <v>13</v>
      </c>
      <c r="C17" s="158"/>
      <c r="D17" s="158"/>
      <c r="E17" s="158"/>
      <c r="F17" s="158"/>
      <c r="G17" s="158"/>
    </row>
    <row r="18" spans="2:7" ht="12" customHeight="1" x14ac:dyDescent="0.35">
      <c r="B18" s="62"/>
      <c r="C18" s="63"/>
      <c r="D18" s="63"/>
      <c r="E18" s="63"/>
      <c r="F18" s="64"/>
      <c r="G18" s="64"/>
    </row>
    <row r="19" spans="2:7" ht="12" customHeight="1" x14ac:dyDescent="0.35">
      <c r="B19" s="65" t="s">
        <v>14</v>
      </c>
      <c r="C19" s="66"/>
      <c r="D19" s="67"/>
      <c r="E19" s="67"/>
      <c r="F19" s="67"/>
      <c r="G19" s="67"/>
    </row>
    <row r="20" spans="2:7" ht="24" customHeight="1" x14ac:dyDescent="0.35">
      <c r="B20" s="68" t="s">
        <v>15</v>
      </c>
      <c r="C20" s="68" t="s">
        <v>16</v>
      </c>
      <c r="D20" s="68" t="s">
        <v>17</v>
      </c>
      <c r="E20" s="68" t="s">
        <v>18</v>
      </c>
      <c r="F20" s="68" t="s">
        <v>19</v>
      </c>
      <c r="G20" s="68" t="s">
        <v>20</v>
      </c>
    </row>
    <row r="21" spans="2:7" ht="12.75" customHeight="1" x14ac:dyDescent="0.35">
      <c r="B21" s="31" t="s">
        <v>21</v>
      </c>
      <c r="C21" s="32" t="s">
        <v>22</v>
      </c>
      <c r="D21" s="33">
        <v>0.5</v>
      </c>
      <c r="E21" s="32" t="s">
        <v>78</v>
      </c>
      <c r="F21" s="27">
        <v>15000</v>
      </c>
      <c r="G21" s="27">
        <f>(D21*F21)</f>
        <v>7500</v>
      </c>
    </row>
    <row r="22" spans="2:7" ht="15.65" customHeight="1" x14ac:dyDescent="0.35">
      <c r="B22" s="31" t="s">
        <v>77</v>
      </c>
      <c r="C22" s="32" t="s">
        <v>22</v>
      </c>
      <c r="D22" s="33">
        <v>11</v>
      </c>
      <c r="E22" s="32" t="s">
        <v>75</v>
      </c>
      <c r="F22" s="27">
        <v>15000</v>
      </c>
      <c r="G22" s="27">
        <f t="shared" ref="G22:G27" si="0">(D22*F22)</f>
        <v>165000</v>
      </c>
    </row>
    <row r="23" spans="2:7" ht="24.65" customHeight="1" x14ac:dyDescent="0.35">
      <c r="B23" s="31" t="s">
        <v>60</v>
      </c>
      <c r="C23" s="32" t="s">
        <v>22</v>
      </c>
      <c r="D23" s="33">
        <v>4</v>
      </c>
      <c r="E23" s="32" t="s">
        <v>88</v>
      </c>
      <c r="F23" s="27">
        <v>15000</v>
      </c>
      <c r="G23" s="27">
        <f t="shared" si="0"/>
        <v>60000</v>
      </c>
    </row>
    <row r="24" spans="2:7" ht="14.5" customHeight="1" x14ac:dyDescent="0.35">
      <c r="B24" s="31" t="s">
        <v>82</v>
      </c>
      <c r="C24" s="32" t="s">
        <v>22</v>
      </c>
      <c r="D24" s="33">
        <v>20</v>
      </c>
      <c r="E24" s="32" t="s">
        <v>88</v>
      </c>
      <c r="F24" s="27">
        <v>15000</v>
      </c>
      <c r="G24" s="27">
        <f t="shared" si="0"/>
        <v>300000</v>
      </c>
    </row>
    <row r="25" spans="2:7" ht="14.5" customHeight="1" x14ac:dyDescent="0.35">
      <c r="B25" s="31" t="s">
        <v>76</v>
      </c>
      <c r="C25" s="32" t="s">
        <v>22</v>
      </c>
      <c r="D25" s="33">
        <v>15</v>
      </c>
      <c r="E25" s="32" t="s">
        <v>89</v>
      </c>
      <c r="F25" s="27">
        <v>15000</v>
      </c>
      <c r="G25" s="27">
        <f t="shared" si="0"/>
        <v>225000</v>
      </c>
    </row>
    <row r="26" spans="2:7" ht="14.5" customHeight="1" x14ac:dyDescent="0.35">
      <c r="B26" s="31" t="s">
        <v>61</v>
      </c>
      <c r="C26" s="32" t="s">
        <v>22</v>
      </c>
      <c r="D26" s="33">
        <v>12</v>
      </c>
      <c r="E26" s="32" t="s">
        <v>89</v>
      </c>
      <c r="F26" s="27">
        <v>15000</v>
      </c>
      <c r="G26" s="27">
        <f t="shared" si="0"/>
        <v>180000</v>
      </c>
    </row>
    <row r="27" spans="2:7" ht="12.75" customHeight="1" x14ac:dyDescent="0.35">
      <c r="B27" s="31" t="s">
        <v>90</v>
      </c>
      <c r="C27" s="32" t="s">
        <v>22</v>
      </c>
      <c r="D27" s="33">
        <v>13</v>
      </c>
      <c r="E27" s="32" t="s">
        <v>87</v>
      </c>
      <c r="F27" s="27">
        <v>15000</v>
      </c>
      <c r="G27" s="27">
        <f t="shared" si="0"/>
        <v>195000</v>
      </c>
    </row>
    <row r="28" spans="2:7" ht="12.75" customHeight="1" x14ac:dyDescent="0.35">
      <c r="B28" s="5" t="s">
        <v>23</v>
      </c>
      <c r="C28" s="6"/>
      <c r="D28" s="6"/>
      <c r="E28" s="6"/>
      <c r="F28" s="7"/>
      <c r="G28" s="8">
        <f>SUM(G21:G27)</f>
        <v>1132500</v>
      </c>
    </row>
    <row r="29" spans="2:7" ht="12" customHeight="1" x14ac:dyDescent="0.35">
      <c r="B29" s="62"/>
      <c r="C29" s="64"/>
      <c r="D29" s="64"/>
      <c r="E29" s="64"/>
      <c r="F29" s="69"/>
      <c r="G29" s="69"/>
    </row>
    <row r="30" spans="2:7" ht="12" customHeight="1" x14ac:dyDescent="0.35">
      <c r="B30" s="70" t="s">
        <v>24</v>
      </c>
      <c r="C30" s="71"/>
      <c r="D30" s="72"/>
      <c r="E30" s="72"/>
      <c r="F30" s="73"/>
      <c r="G30" s="73"/>
    </row>
    <row r="31" spans="2:7" ht="24" customHeight="1" x14ac:dyDescent="0.35">
      <c r="B31" s="74" t="s">
        <v>15</v>
      </c>
      <c r="C31" s="75" t="s">
        <v>16</v>
      </c>
      <c r="D31" s="75" t="s">
        <v>17</v>
      </c>
      <c r="E31" s="74" t="s">
        <v>18</v>
      </c>
      <c r="F31" s="75" t="s">
        <v>19</v>
      </c>
      <c r="G31" s="74" t="s">
        <v>20</v>
      </c>
    </row>
    <row r="32" spans="2:7" ht="12" customHeight="1" x14ac:dyDescent="0.35">
      <c r="B32" s="76"/>
      <c r="C32" s="77"/>
      <c r="D32" s="77"/>
      <c r="E32" s="77"/>
      <c r="F32" s="76"/>
      <c r="G32" s="76"/>
    </row>
    <row r="33" spans="2:7" ht="12" customHeight="1" x14ac:dyDescent="0.35">
      <c r="B33" s="78" t="s">
        <v>25</v>
      </c>
      <c r="C33" s="79"/>
      <c r="D33" s="79"/>
      <c r="E33" s="79"/>
      <c r="F33" s="80"/>
      <c r="G33" s="80">
        <f>SUM(G32)</f>
        <v>0</v>
      </c>
    </row>
    <row r="34" spans="2:7" ht="12" customHeight="1" x14ac:dyDescent="0.35">
      <c r="B34" s="81"/>
      <c r="C34" s="82"/>
      <c r="D34" s="82"/>
      <c r="E34" s="82"/>
      <c r="F34" s="83"/>
      <c r="G34" s="83"/>
    </row>
    <row r="35" spans="2:7" ht="12" customHeight="1" x14ac:dyDescent="0.35">
      <c r="B35" s="70" t="s">
        <v>26</v>
      </c>
      <c r="C35" s="71"/>
      <c r="D35" s="72"/>
      <c r="E35" s="72"/>
      <c r="F35" s="73"/>
      <c r="G35" s="73"/>
    </row>
    <row r="36" spans="2:7" ht="24" customHeight="1" x14ac:dyDescent="0.35">
      <c r="B36" s="84" t="s">
        <v>15</v>
      </c>
      <c r="C36" s="84" t="s">
        <v>16</v>
      </c>
      <c r="D36" s="84" t="s">
        <v>17</v>
      </c>
      <c r="E36" s="84" t="s">
        <v>18</v>
      </c>
      <c r="F36" s="85" t="s">
        <v>19</v>
      </c>
      <c r="G36" s="84" t="s">
        <v>20</v>
      </c>
    </row>
    <row r="37" spans="2:7" ht="12.75" customHeight="1" x14ac:dyDescent="0.35">
      <c r="B37" s="34" t="s">
        <v>28</v>
      </c>
      <c r="C37" s="35" t="s">
        <v>27</v>
      </c>
      <c r="D37" s="36">
        <v>0.5</v>
      </c>
      <c r="E37" s="35" t="s">
        <v>88</v>
      </c>
      <c r="F37" s="37">
        <v>240000</v>
      </c>
      <c r="G37" s="37">
        <f>+D37*F37</f>
        <v>120000</v>
      </c>
    </row>
    <row r="38" spans="2:7" ht="12.75" customHeight="1" x14ac:dyDescent="0.35">
      <c r="B38" s="34" t="s">
        <v>69</v>
      </c>
      <c r="C38" s="35" t="s">
        <v>27</v>
      </c>
      <c r="D38" s="36">
        <v>0.5</v>
      </c>
      <c r="E38" s="35" t="s">
        <v>88</v>
      </c>
      <c r="F38" s="37">
        <v>240000</v>
      </c>
      <c r="G38" s="37">
        <f>+D38*F38</f>
        <v>120000</v>
      </c>
    </row>
    <row r="39" spans="2:7" ht="12.75" customHeight="1" x14ac:dyDescent="0.35">
      <c r="B39" s="11" t="s">
        <v>29</v>
      </c>
      <c r="C39" s="12"/>
      <c r="D39" s="12"/>
      <c r="E39" s="12"/>
      <c r="F39" s="13"/>
      <c r="G39" s="14">
        <f>SUM(G37:G38)</f>
        <v>240000</v>
      </c>
    </row>
    <row r="40" spans="2:7" ht="12" customHeight="1" x14ac:dyDescent="0.35">
      <c r="B40" s="81"/>
      <c r="C40" s="82"/>
      <c r="D40" s="82"/>
      <c r="E40" s="82"/>
      <c r="F40" s="83"/>
      <c r="G40" s="83"/>
    </row>
    <row r="41" spans="2:7" ht="12" customHeight="1" x14ac:dyDescent="0.35">
      <c r="B41" s="70" t="s">
        <v>30</v>
      </c>
      <c r="C41" s="71"/>
      <c r="D41" s="72"/>
      <c r="E41" s="72"/>
      <c r="F41" s="73"/>
      <c r="G41" s="73"/>
    </row>
    <row r="42" spans="2:7" ht="24" customHeight="1" x14ac:dyDescent="0.35">
      <c r="B42" s="86" t="s">
        <v>31</v>
      </c>
      <c r="C42" s="86" t="s">
        <v>32</v>
      </c>
      <c r="D42" s="86" t="s">
        <v>33</v>
      </c>
      <c r="E42" s="86" t="s">
        <v>18</v>
      </c>
      <c r="F42" s="86" t="s">
        <v>19</v>
      </c>
      <c r="G42" s="86" t="s">
        <v>20</v>
      </c>
    </row>
    <row r="43" spans="2:7" ht="12.75" customHeight="1" x14ac:dyDescent="0.35">
      <c r="B43" s="38" t="s">
        <v>34</v>
      </c>
      <c r="C43" s="39"/>
      <c r="D43" s="39"/>
      <c r="E43" s="39"/>
      <c r="F43" s="39"/>
      <c r="G43" s="39"/>
    </row>
    <row r="44" spans="2:7" ht="12.75" customHeight="1" x14ac:dyDescent="0.35">
      <c r="B44" s="25" t="s">
        <v>35</v>
      </c>
      <c r="C44" s="40" t="s">
        <v>70</v>
      </c>
      <c r="D44" s="41">
        <v>8</v>
      </c>
      <c r="E44" s="40" t="s">
        <v>91</v>
      </c>
      <c r="F44" s="9">
        <v>24500</v>
      </c>
      <c r="G44" s="9">
        <f>+D44*F44</f>
        <v>196000</v>
      </c>
    </row>
    <row r="45" spans="2:7" ht="12.75" customHeight="1" x14ac:dyDescent="0.35">
      <c r="B45" s="42" t="s">
        <v>36</v>
      </c>
      <c r="C45" s="10"/>
      <c r="D45" s="26"/>
      <c r="E45" s="10"/>
      <c r="F45" s="9"/>
      <c r="G45" s="9"/>
    </row>
    <row r="46" spans="2:7" ht="12.75" customHeight="1" x14ac:dyDescent="0.35">
      <c r="B46" s="25" t="s">
        <v>80</v>
      </c>
      <c r="C46" s="40" t="s">
        <v>71</v>
      </c>
      <c r="D46" s="41">
        <v>8</v>
      </c>
      <c r="E46" s="40" t="s">
        <v>88</v>
      </c>
      <c r="F46" s="9">
        <v>49000</v>
      </c>
      <c r="G46" s="9">
        <f t="shared" ref="G46:G51" si="1">+D46*F46</f>
        <v>392000</v>
      </c>
    </row>
    <row r="47" spans="2:7" ht="12.75" customHeight="1" x14ac:dyDescent="0.35">
      <c r="B47" s="25" t="s">
        <v>79</v>
      </c>
      <c r="C47" s="40" t="s">
        <v>71</v>
      </c>
      <c r="D47" s="41">
        <v>10</v>
      </c>
      <c r="E47" s="40" t="s">
        <v>88</v>
      </c>
      <c r="F47" s="9">
        <v>40710</v>
      </c>
      <c r="G47" s="9">
        <f t="shared" si="1"/>
        <v>407100</v>
      </c>
    </row>
    <row r="48" spans="2:7" ht="12.75" customHeight="1" x14ac:dyDescent="0.35">
      <c r="B48" s="25" t="s">
        <v>95</v>
      </c>
      <c r="C48" s="40" t="s">
        <v>72</v>
      </c>
      <c r="D48" s="41">
        <v>720</v>
      </c>
      <c r="E48" s="40" t="s">
        <v>88</v>
      </c>
      <c r="F48" s="9">
        <v>3500</v>
      </c>
      <c r="G48" s="9">
        <f t="shared" si="1"/>
        <v>2520000</v>
      </c>
    </row>
    <row r="49" spans="1:251" ht="12.75" customHeight="1" x14ac:dyDescent="0.35">
      <c r="B49" s="43" t="s">
        <v>83</v>
      </c>
      <c r="C49" s="44"/>
      <c r="D49" s="45"/>
      <c r="E49" s="44"/>
      <c r="F49" s="46"/>
      <c r="G49" s="9"/>
    </row>
    <row r="50" spans="1:251" ht="13" customHeight="1" x14ac:dyDescent="0.35">
      <c r="B50" s="15" t="s">
        <v>101</v>
      </c>
      <c r="C50" s="16" t="s">
        <v>70</v>
      </c>
      <c r="D50" s="17">
        <v>4</v>
      </c>
      <c r="E50" s="16" t="s">
        <v>89</v>
      </c>
      <c r="F50" s="18">
        <v>48500</v>
      </c>
      <c r="G50" s="9">
        <f t="shared" si="1"/>
        <v>194000</v>
      </c>
    </row>
    <row r="51" spans="1:251" ht="13" customHeight="1" x14ac:dyDescent="0.35">
      <c r="B51" s="15" t="s">
        <v>96</v>
      </c>
      <c r="C51" s="16" t="s">
        <v>73</v>
      </c>
      <c r="D51" s="17">
        <v>2</v>
      </c>
      <c r="E51" s="16" t="s">
        <v>89</v>
      </c>
      <c r="F51" s="18">
        <v>28500</v>
      </c>
      <c r="G51" s="9">
        <f t="shared" si="1"/>
        <v>57000</v>
      </c>
    </row>
    <row r="52" spans="1:251" ht="13.5" customHeight="1" x14ac:dyDescent="0.35">
      <c r="B52" s="11" t="s">
        <v>37</v>
      </c>
      <c r="C52" s="12"/>
      <c r="D52" s="12"/>
      <c r="E52" s="12"/>
      <c r="F52" s="13"/>
      <c r="G52" s="14">
        <f>SUM(G43:G51)</f>
        <v>3766100</v>
      </c>
    </row>
    <row r="53" spans="1:251" ht="12" customHeight="1" x14ac:dyDescent="0.35">
      <c r="B53" s="81"/>
      <c r="C53" s="82"/>
      <c r="D53" s="82"/>
      <c r="E53" s="87"/>
      <c r="F53" s="83"/>
      <c r="G53" s="83"/>
    </row>
    <row r="54" spans="1:251" ht="12" customHeight="1" x14ac:dyDescent="0.35">
      <c r="B54" s="70" t="s">
        <v>38</v>
      </c>
      <c r="C54" s="71"/>
      <c r="D54" s="72"/>
      <c r="E54" s="72"/>
      <c r="F54" s="73"/>
      <c r="G54" s="73"/>
    </row>
    <row r="55" spans="1:251" ht="24" customHeight="1" x14ac:dyDescent="0.35">
      <c r="B55" s="88" t="s">
        <v>39</v>
      </c>
      <c r="C55" s="86" t="s">
        <v>32</v>
      </c>
      <c r="D55" s="86" t="s">
        <v>33</v>
      </c>
      <c r="E55" s="88" t="s">
        <v>18</v>
      </c>
      <c r="F55" s="86" t="s">
        <v>19</v>
      </c>
      <c r="G55" s="88" t="s">
        <v>20</v>
      </c>
    </row>
    <row r="56" spans="1:251" ht="12.75" customHeight="1" x14ac:dyDescent="0.35">
      <c r="B56" s="47"/>
      <c r="C56" s="48"/>
      <c r="D56" s="24"/>
      <c r="E56" s="49"/>
      <c r="F56" s="50"/>
      <c r="G56" s="24"/>
    </row>
    <row r="57" spans="1:251" s="146" customFormat="1" ht="14.5" x14ac:dyDescent="0.35">
      <c r="A57" s="142"/>
      <c r="B57" s="143"/>
      <c r="C57" s="144"/>
      <c r="D57" s="24"/>
      <c r="E57" s="145"/>
      <c r="F57" s="50"/>
      <c r="G57" s="24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  <c r="BF57" s="142"/>
      <c r="BG57" s="142"/>
      <c r="BH57" s="142"/>
      <c r="BI57" s="142"/>
      <c r="BJ57" s="142"/>
      <c r="BK57" s="142"/>
      <c r="BL57" s="142"/>
      <c r="BM57" s="142"/>
      <c r="BN57" s="142"/>
      <c r="BO57" s="142"/>
      <c r="BP57" s="142"/>
      <c r="BQ57" s="142"/>
      <c r="BR57" s="142"/>
      <c r="BS57" s="142"/>
      <c r="BT57" s="142"/>
      <c r="BU57" s="142"/>
      <c r="BV57" s="142"/>
      <c r="BW57" s="142"/>
      <c r="BX57" s="142"/>
      <c r="BY57" s="142"/>
      <c r="BZ57" s="142"/>
      <c r="CA57" s="142"/>
      <c r="CB57" s="142"/>
      <c r="CC57" s="142"/>
      <c r="CD57" s="142"/>
      <c r="CE57" s="142"/>
      <c r="CF57" s="142"/>
      <c r="CG57" s="142"/>
      <c r="CH57" s="142"/>
      <c r="CI57" s="142"/>
      <c r="CJ57" s="142"/>
      <c r="CK57" s="142"/>
      <c r="CL57" s="142"/>
      <c r="CM57" s="142"/>
      <c r="CN57" s="142"/>
      <c r="CO57" s="142"/>
      <c r="CP57" s="142"/>
      <c r="CQ57" s="142"/>
      <c r="CR57" s="142"/>
      <c r="CS57" s="142"/>
      <c r="CT57" s="142"/>
      <c r="CU57" s="142"/>
      <c r="CV57" s="142"/>
      <c r="CW57" s="142"/>
      <c r="CX57" s="142"/>
      <c r="CY57" s="142"/>
      <c r="CZ57" s="142"/>
      <c r="DA57" s="142"/>
      <c r="DB57" s="142"/>
      <c r="DC57" s="142"/>
      <c r="DD57" s="142"/>
      <c r="DE57" s="142"/>
      <c r="DF57" s="142"/>
      <c r="DG57" s="142"/>
      <c r="DH57" s="142"/>
      <c r="DI57" s="142"/>
      <c r="DJ57" s="142"/>
      <c r="DK57" s="142"/>
      <c r="DL57" s="142"/>
      <c r="DM57" s="142"/>
      <c r="DN57" s="142"/>
      <c r="DO57" s="142"/>
      <c r="DP57" s="142"/>
      <c r="DQ57" s="142"/>
      <c r="DR57" s="142"/>
      <c r="DS57" s="142"/>
      <c r="DT57" s="142"/>
      <c r="DU57" s="142"/>
      <c r="DV57" s="142"/>
      <c r="DW57" s="142"/>
      <c r="DX57" s="142"/>
      <c r="DY57" s="142"/>
      <c r="DZ57" s="142"/>
      <c r="EA57" s="142"/>
      <c r="EB57" s="142"/>
      <c r="EC57" s="142"/>
      <c r="ED57" s="142"/>
      <c r="EE57" s="142"/>
      <c r="EF57" s="142"/>
      <c r="EG57" s="142"/>
      <c r="EH57" s="142"/>
      <c r="EI57" s="142"/>
      <c r="EJ57" s="142"/>
      <c r="EK57" s="142"/>
      <c r="EL57" s="142"/>
      <c r="EM57" s="142"/>
      <c r="EN57" s="142"/>
      <c r="EO57" s="142"/>
      <c r="EP57" s="142"/>
      <c r="EQ57" s="142"/>
      <c r="ER57" s="142"/>
      <c r="ES57" s="142"/>
      <c r="ET57" s="142"/>
      <c r="EU57" s="142"/>
      <c r="EV57" s="142"/>
      <c r="EW57" s="142"/>
      <c r="EX57" s="142"/>
      <c r="EY57" s="142"/>
      <c r="EZ57" s="142"/>
      <c r="FA57" s="142"/>
      <c r="FB57" s="142"/>
      <c r="FC57" s="142"/>
      <c r="FD57" s="142"/>
      <c r="FE57" s="142"/>
      <c r="FF57" s="142"/>
      <c r="FG57" s="142"/>
      <c r="FH57" s="142"/>
      <c r="FI57" s="142"/>
      <c r="FJ57" s="142"/>
      <c r="FK57" s="142"/>
      <c r="FL57" s="142"/>
      <c r="FM57" s="142"/>
      <c r="FN57" s="142"/>
      <c r="FO57" s="142"/>
      <c r="FP57" s="142"/>
      <c r="FQ57" s="142"/>
      <c r="FR57" s="142"/>
      <c r="FS57" s="142"/>
      <c r="FT57" s="142"/>
      <c r="FU57" s="142"/>
      <c r="FV57" s="142"/>
      <c r="FW57" s="142"/>
      <c r="FX57" s="142"/>
      <c r="FY57" s="142"/>
      <c r="FZ57" s="142"/>
      <c r="GA57" s="142"/>
      <c r="GB57" s="142"/>
      <c r="GC57" s="142"/>
      <c r="GD57" s="142"/>
      <c r="GE57" s="142"/>
      <c r="GF57" s="142"/>
      <c r="GG57" s="142"/>
      <c r="GH57" s="142"/>
      <c r="GI57" s="142"/>
      <c r="GJ57" s="142"/>
      <c r="GK57" s="142"/>
      <c r="GL57" s="142"/>
      <c r="GM57" s="142"/>
      <c r="GN57" s="142"/>
      <c r="GO57" s="142"/>
      <c r="GP57" s="142"/>
      <c r="GQ57" s="142"/>
      <c r="GR57" s="142"/>
      <c r="GS57" s="142"/>
      <c r="GT57" s="142"/>
      <c r="GU57" s="142"/>
      <c r="GV57" s="142"/>
      <c r="GW57" s="142"/>
      <c r="GX57" s="142"/>
      <c r="GY57" s="142"/>
      <c r="GZ57" s="142"/>
      <c r="HA57" s="142"/>
      <c r="HB57" s="142"/>
      <c r="HC57" s="142"/>
      <c r="HD57" s="142"/>
      <c r="HE57" s="142"/>
      <c r="HF57" s="142"/>
      <c r="HG57" s="142"/>
      <c r="HH57" s="142"/>
      <c r="HI57" s="142"/>
      <c r="HJ57" s="142"/>
      <c r="HK57" s="142"/>
      <c r="HL57" s="142"/>
      <c r="HM57" s="142"/>
      <c r="HN57" s="142"/>
      <c r="HO57" s="142"/>
      <c r="HP57" s="142"/>
      <c r="HQ57" s="142"/>
      <c r="HR57" s="142"/>
      <c r="HS57" s="142"/>
      <c r="HT57" s="142"/>
      <c r="HU57" s="142"/>
      <c r="HV57" s="142"/>
      <c r="HW57" s="142"/>
      <c r="HX57" s="142"/>
      <c r="HY57" s="142"/>
      <c r="HZ57" s="142"/>
      <c r="IA57" s="142"/>
      <c r="IB57" s="142"/>
      <c r="IC57" s="142"/>
      <c r="ID57" s="142"/>
      <c r="IE57" s="142"/>
      <c r="IF57" s="142"/>
      <c r="IG57" s="142"/>
      <c r="IH57" s="142"/>
      <c r="II57" s="142"/>
      <c r="IJ57" s="142"/>
      <c r="IK57" s="142"/>
      <c r="IL57" s="142"/>
      <c r="IM57" s="142"/>
      <c r="IN57" s="142"/>
      <c r="IO57" s="142"/>
      <c r="IP57" s="142"/>
      <c r="IQ57" s="142"/>
    </row>
    <row r="58" spans="1:251" ht="13.5" customHeight="1" x14ac:dyDescent="0.35">
      <c r="B58" s="89" t="s">
        <v>40</v>
      </c>
      <c r="C58" s="90"/>
      <c r="D58" s="90"/>
      <c r="E58" s="90"/>
      <c r="F58" s="91"/>
      <c r="G58" s="92">
        <f>SUM(G56)</f>
        <v>0</v>
      </c>
    </row>
    <row r="59" spans="1:251" ht="12" customHeight="1" x14ac:dyDescent="0.35">
      <c r="B59" s="93"/>
      <c r="C59" s="93"/>
      <c r="D59" s="93"/>
      <c r="E59" s="93"/>
      <c r="F59" s="94"/>
      <c r="G59" s="94"/>
    </row>
    <row r="60" spans="1:251" ht="12" customHeight="1" x14ac:dyDescent="0.35">
      <c r="B60" s="95" t="s">
        <v>41</v>
      </c>
      <c r="C60" s="96"/>
      <c r="D60" s="96"/>
      <c r="E60" s="96"/>
      <c r="F60" s="96"/>
      <c r="G60" s="97">
        <f>G28+G39+G52+G58</f>
        <v>5138600</v>
      </c>
    </row>
    <row r="61" spans="1:251" ht="12" customHeight="1" x14ac:dyDescent="0.35">
      <c r="B61" s="98" t="s">
        <v>42</v>
      </c>
      <c r="C61" s="99"/>
      <c r="D61" s="99"/>
      <c r="E61" s="99"/>
      <c r="F61" s="99"/>
      <c r="G61" s="100">
        <f>G60*0.05</f>
        <v>256930</v>
      </c>
    </row>
    <row r="62" spans="1:251" ht="12" customHeight="1" x14ac:dyDescent="0.35">
      <c r="B62" s="101" t="s">
        <v>43</v>
      </c>
      <c r="C62" s="102"/>
      <c r="D62" s="102"/>
      <c r="E62" s="102"/>
      <c r="F62" s="102"/>
      <c r="G62" s="103">
        <f>G61+G60</f>
        <v>5395530</v>
      </c>
    </row>
    <row r="63" spans="1:251" ht="12" customHeight="1" x14ac:dyDescent="0.35">
      <c r="B63" s="98" t="s">
        <v>44</v>
      </c>
      <c r="C63" s="99"/>
      <c r="D63" s="99"/>
      <c r="E63" s="99"/>
      <c r="F63" s="99"/>
      <c r="G63" s="100">
        <f>G12</f>
        <v>10000000</v>
      </c>
    </row>
    <row r="64" spans="1:251" ht="12" customHeight="1" x14ac:dyDescent="0.35">
      <c r="B64" s="104" t="s">
        <v>45</v>
      </c>
      <c r="C64" s="105"/>
      <c r="D64" s="105"/>
      <c r="E64" s="105"/>
      <c r="F64" s="105"/>
      <c r="G64" s="106">
        <f>G63-G62</f>
        <v>4604470</v>
      </c>
    </row>
    <row r="65" spans="2:7" ht="12" customHeight="1" x14ac:dyDescent="0.35">
      <c r="B65" s="107" t="s">
        <v>99</v>
      </c>
      <c r="C65" s="108"/>
      <c r="D65" s="108"/>
      <c r="E65" s="108"/>
      <c r="F65" s="108"/>
      <c r="G65" s="109"/>
    </row>
    <row r="66" spans="2:7" ht="12.75" customHeight="1" thickBot="1" x14ac:dyDescent="0.4">
      <c r="B66" s="110"/>
      <c r="C66" s="108"/>
      <c r="D66" s="108"/>
      <c r="E66" s="108"/>
      <c r="F66" s="108"/>
      <c r="G66" s="109"/>
    </row>
    <row r="67" spans="2:7" ht="12" customHeight="1" x14ac:dyDescent="0.35">
      <c r="B67" s="111" t="s">
        <v>100</v>
      </c>
      <c r="C67" s="112"/>
      <c r="D67" s="112"/>
      <c r="E67" s="112"/>
      <c r="F67" s="113"/>
      <c r="G67" s="109"/>
    </row>
    <row r="68" spans="2:7" ht="12" customHeight="1" x14ac:dyDescent="0.35">
      <c r="B68" s="51" t="s">
        <v>46</v>
      </c>
      <c r="C68" s="114"/>
      <c r="D68" s="114"/>
      <c r="E68" s="114"/>
      <c r="F68" s="115"/>
      <c r="G68" s="109"/>
    </row>
    <row r="69" spans="2:7" ht="12" customHeight="1" x14ac:dyDescent="0.35">
      <c r="B69" s="51" t="s">
        <v>62</v>
      </c>
      <c r="C69" s="114"/>
      <c r="D69" s="114"/>
      <c r="E69" s="114"/>
      <c r="F69" s="115"/>
      <c r="G69" s="109"/>
    </row>
    <row r="70" spans="2:7" ht="12" customHeight="1" x14ac:dyDescent="0.35">
      <c r="B70" s="51" t="s">
        <v>63</v>
      </c>
      <c r="C70" s="114"/>
      <c r="D70" s="114"/>
      <c r="E70" s="114"/>
      <c r="F70" s="115"/>
      <c r="G70" s="109"/>
    </row>
    <row r="71" spans="2:7" ht="12" customHeight="1" x14ac:dyDescent="0.35">
      <c r="B71" s="51" t="s">
        <v>64</v>
      </c>
      <c r="C71" s="114"/>
      <c r="D71" s="114"/>
      <c r="E71" s="114"/>
      <c r="F71" s="115"/>
      <c r="G71" s="109"/>
    </row>
    <row r="72" spans="2:7" ht="12" customHeight="1" x14ac:dyDescent="0.35">
      <c r="B72" s="51" t="s">
        <v>65</v>
      </c>
      <c r="C72" s="114"/>
      <c r="D72" s="114"/>
      <c r="E72" s="114"/>
      <c r="F72" s="115"/>
      <c r="G72" s="109"/>
    </row>
    <row r="73" spans="2:7" ht="12" customHeight="1" x14ac:dyDescent="0.35">
      <c r="B73" s="51" t="s">
        <v>66</v>
      </c>
      <c r="C73" s="114"/>
      <c r="D73" s="114"/>
      <c r="E73" s="114"/>
      <c r="F73" s="115"/>
      <c r="G73" s="109"/>
    </row>
    <row r="74" spans="2:7" ht="12" customHeight="1" x14ac:dyDescent="0.35">
      <c r="B74" s="51" t="s">
        <v>92</v>
      </c>
      <c r="C74" s="114"/>
      <c r="D74" s="114"/>
      <c r="E74" s="114"/>
      <c r="F74" s="115"/>
      <c r="G74" s="109"/>
    </row>
    <row r="75" spans="2:7" ht="12" customHeight="1" x14ac:dyDescent="0.35">
      <c r="B75" s="51" t="s">
        <v>98</v>
      </c>
      <c r="C75" s="114"/>
      <c r="D75" s="114"/>
      <c r="E75" s="114"/>
      <c r="F75" s="115"/>
      <c r="G75" s="109"/>
    </row>
    <row r="76" spans="2:7" ht="12" customHeight="1" thickBot="1" x14ac:dyDescent="0.4">
      <c r="B76" s="52" t="s">
        <v>84</v>
      </c>
      <c r="C76" s="116"/>
      <c r="D76" s="116"/>
      <c r="E76" s="116"/>
      <c r="F76" s="117"/>
      <c r="G76" s="109"/>
    </row>
    <row r="77" spans="2:7" ht="12.75" customHeight="1" thickBot="1" x14ac:dyDescent="0.4">
      <c r="B77" s="110"/>
      <c r="C77" s="114"/>
      <c r="D77" s="114"/>
      <c r="E77" s="114"/>
      <c r="F77" s="114"/>
      <c r="G77" s="109"/>
    </row>
    <row r="78" spans="2:7" ht="15" customHeight="1" thickBot="1" x14ac:dyDescent="0.4">
      <c r="B78" s="147" t="s">
        <v>47</v>
      </c>
      <c r="C78" s="148"/>
      <c r="D78" s="118"/>
      <c r="E78" s="119"/>
      <c r="F78" s="119"/>
      <c r="G78" s="109"/>
    </row>
    <row r="79" spans="2:7" ht="12" customHeight="1" x14ac:dyDescent="0.35">
      <c r="B79" s="120" t="s">
        <v>39</v>
      </c>
      <c r="C79" s="121" t="s">
        <v>48</v>
      </c>
      <c r="D79" s="122" t="s">
        <v>49</v>
      </c>
      <c r="E79" s="119"/>
      <c r="F79" s="119"/>
      <c r="G79" s="109"/>
    </row>
    <row r="80" spans="2:7" ht="12" customHeight="1" x14ac:dyDescent="0.35">
      <c r="B80" s="123" t="s">
        <v>50</v>
      </c>
      <c r="C80" s="124">
        <f>+G28</f>
        <v>1132500</v>
      </c>
      <c r="D80" s="125">
        <f>(C80/C86)</f>
        <v>0.2098959694413709</v>
      </c>
      <c r="E80" s="119"/>
      <c r="F80" s="119"/>
      <c r="G80" s="109"/>
    </row>
    <row r="81" spans="2:7" ht="12" customHeight="1" x14ac:dyDescent="0.35">
      <c r="B81" s="123" t="s">
        <v>51</v>
      </c>
      <c r="C81" s="126">
        <v>0</v>
      </c>
      <c r="D81" s="125">
        <v>0</v>
      </c>
      <c r="E81" s="119"/>
      <c r="F81" s="119"/>
      <c r="G81" s="109"/>
    </row>
    <row r="82" spans="2:7" ht="12" customHeight="1" x14ac:dyDescent="0.35">
      <c r="B82" s="123" t="s">
        <v>52</v>
      </c>
      <c r="C82" s="124">
        <f>+G39</f>
        <v>240000</v>
      </c>
      <c r="D82" s="125">
        <f>(C82/C86)</f>
        <v>4.4481265047177941E-2</v>
      </c>
      <c r="E82" s="119"/>
      <c r="F82" s="119"/>
      <c r="G82" s="109"/>
    </row>
    <row r="83" spans="2:7" ht="12" customHeight="1" x14ac:dyDescent="0.35">
      <c r="B83" s="123" t="s">
        <v>31</v>
      </c>
      <c r="C83" s="124">
        <f>+G52</f>
        <v>3766100</v>
      </c>
      <c r="D83" s="125">
        <f>(C83/C86)</f>
        <v>0.69800371789240356</v>
      </c>
      <c r="E83" s="119"/>
      <c r="F83" s="119"/>
      <c r="G83" s="109"/>
    </row>
    <row r="84" spans="2:7" ht="12" customHeight="1" x14ac:dyDescent="0.35">
      <c r="B84" s="123" t="s">
        <v>53</v>
      </c>
      <c r="C84" s="127">
        <f>+G58</f>
        <v>0</v>
      </c>
      <c r="D84" s="125">
        <f>(C84/C86)</f>
        <v>0</v>
      </c>
      <c r="E84" s="128"/>
      <c r="F84" s="128"/>
      <c r="G84" s="109"/>
    </row>
    <row r="85" spans="2:7" ht="12" customHeight="1" x14ac:dyDescent="0.35">
      <c r="B85" s="123" t="s">
        <v>54</v>
      </c>
      <c r="C85" s="127">
        <f>+G61</f>
        <v>256930</v>
      </c>
      <c r="D85" s="125">
        <f>(C85/C86)</f>
        <v>4.7619047619047616E-2</v>
      </c>
      <c r="E85" s="128"/>
      <c r="F85" s="128"/>
      <c r="G85" s="109"/>
    </row>
    <row r="86" spans="2:7" ht="12.75" customHeight="1" thickBot="1" x14ac:dyDescent="0.4">
      <c r="B86" s="129" t="s">
        <v>55</v>
      </c>
      <c r="C86" s="130">
        <f>SUM(C80:C85)</f>
        <v>5395530</v>
      </c>
      <c r="D86" s="131">
        <f>SUM(D80:D85)</f>
        <v>1</v>
      </c>
      <c r="E86" s="128"/>
      <c r="F86" s="128"/>
      <c r="G86" s="109"/>
    </row>
    <row r="87" spans="2:7" ht="12" customHeight="1" x14ac:dyDescent="0.35">
      <c r="B87" s="110"/>
      <c r="C87" s="108"/>
      <c r="D87" s="108"/>
      <c r="E87" s="108"/>
      <c r="F87" s="108"/>
      <c r="G87" s="109"/>
    </row>
    <row r="88" spans="2:7" ht="12.75" customHeight="1" thickBot="1" x14ac:dyDescent="0.4">
      <c r="B88" s="53"/>
      <c r="C88" s="108"/>
      <c r="D88" s="108"/>
      <c r="E88" s="108"/>
      <c r="F88" s="108"/>
      <c r="G88" s="109"/>
    </row>
    <row r="89" spans="2:7" ht="12" customHeight="1" thickBot="1" x14ac:dyDescent="0.4">
      <c r="B89" s="132"/>
      <c r="C89" s="133" t="s">
        <v>97</v>
      </c>
      <c r="D89" s="134"/>
      <c r="E89" s="135"/>
      <c r="F89" s="128"/>
      <c r="G89" s="109"/>
    </row>
    <row r="90" spans="2:7" ht="12" customHeight="1" x14ac:dyDescent="0.35">
      <c r="B90" s="136" t="s">
        <v>67</v>
      </c>
      <c r="C90" s="137">
        <f>+E90*(1-0.3)</f>
        <v>28000</v>
      </c>
      <c r="D90" s="137">
        <f>+E90*(1-0.2)</f>
        <v>32000</v>
      </c>
      <c r="E90" s="138">
        <v>40000</v>
      </c>
      <c r="F90" s="139"/>
      <c r="G90" s="140"/>
    </row>
    <row r="91" spans="2:7" ht="12.75" customHeight="1" thickBot="1" x14ac:dyDescent="0.4">
      <c r="B91" s="129" t="s">
        <v>68</v>
      </c>
      <c r="C91" s="130">
        <f>(G62/C90)</f>
        <v>192.69749999999999</v>
      </c>
      <c r="D91" s="130">
        <f>(G62/D90)</f>
        <v>168.61031249999999</v>
      </c>
      <c r="E91" s="141">
        <f>(G62/E90)</f>
        <v>134.88825</v>
      </c>
      <c r="F91" s="139"/>
      <c r="G91" s="140"/>
    </row>
    <row r="92" spans="2:7" ht="15.65" customHeight="1" x14ac:dyDescent="0.35">
      <c r="B92" s="54" t="s">
        <v>56</v>
      </c>
      <c r="C92" s="114"/>
      <c r="D92" s="114"/>
      <c r="E92" s="114"/>
      <c r="F92" s="114"/>
      <c r="G92" s="114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Cilantro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2022-01-10T16:50:02Z</cp:lastPrinted>
  <dcterms:created xsi:type="dcterms:W3CDTF">2020-11-27T12:49:26Z</dcterms:created>
  <dcterms:modified xsi:type="dcterms:W3CDTF">2022-07-13T01:31:42Z</dcterms:modified>
</cp:coreProperties>
</file>