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linasa\OneDrive - INDAP\FINANCIERO 2020-2021 (1)\Fichas\2022\Valparaíso 2022\Actualizadas al 22.06.2022\San Antonio\"/>
    </mc:Choice>
  </mc:AlternateContent>
  <bookViews>
    <workbookView xWindow="0" yWindow="0" windowWidth="23040" windowHeight="8616" activeTab="1"/>
  </bookViews>
  <sheets>
    <sheet name="CILANTRO" sheetId="1" r:id="rId1"/>
    <sheet name="A junio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2" l="1"/>
  <c r="F48" i="2"/>
  <c r="F49" i="2"/>
  <c r="F50" i="2"/>
  <c r="F51" i="2"/>
  <c r="F52" i="2"/>
  <c r="F53" i="2"/>
  <c r="F54" i="2"/>
  <c r="F55" i="2"/>
  <c r="F56" i="2"/>
  <c r="F57" i="2"/>
  <c r="F47" i="2"/>
  <c r="G58" i="1"/>
  <c r="G42" i="1"/>
  <c r="G29" i="1"/>
  <c r="G42" i="2"/>
  <c r="G29" i="2"/>
  <c r="G62" i="2" l="1"/>
  <c r="G63" i="2" s="1"/>
  <c r="C86" i="2" s="1"/>
  <c r="G57" i="2"/>
  <c r="G55" i="2"/>
  <c r="G54" i="2"/>
  <c r="G51" i="2"/>
  <c r="G50" i="2"/>
  <c r="G49" i="2"/>
  <c r="G47" i="2"/>
  <c r="G40" i="2"/>
  <c r="G39" i="2"/>
  <c r="G38" i="2"/>
  <c r="C84" i="2" s="1"/>
  <c r="G34" i="2"/>
  <c r="C83" i="2" s="1"/>
  <c r="G28" i="2"/>
  <c r="G27" i="2"/>
  <c r="G26" i="2"/>
  <c r="G25" i="2"/>
  <c r="G24" i="2"/>
  <c r="G23" i="2"/>
  <c r="G22" i="2"/>
  <c r="G21" i="2"/>
  <c r="G12" i="2"/>
  <c r="G68" i="2" s="1"/>
  <c r="G58" i="2" l="1"/>
  <c r="C85" i="2" s="1"/>
  <c r="G65" i="2"/>
  <c r="G66" i="2" s="1"/>
  <c r="C82" i="2"/>
  <c r="G50" i="1"/>
  <c r="G51" i="1"/>
  <c r="G54" i="1"/>
  <c r="G55" i="1"/>
  <c r="G57" i="1"/>
  <c r="G49" i="1"/>
  <c r="G67" i="2" l="1"/>
  <c r="G69" i="2" s="1"/>
  <c r="C87" i="2"/>
  <c r="C88" i="2" s="1"/>
  <c r="G23" i="1"/>
  <c r="G34" i="1"/>
  <c r="C83" i="1" s="1"/>
  <c r="E94" i="2" l="1"/>
  <c r="D94" i="2"/>
  <c r="C94" i="2"/>
  <c r="D85" i="2"/>
  <c r="D86" i="2"/>
  <c r="D84" i="2"/>
  <c r="D87" i="2"/>
  <c r="D82" i="2"/>
  <c r="G40" i="1"/>
  <c r="G24" i="1"/>
  <c r="G25" i="1"/>
  <c r="G26" i="1"/>
  <c r="G27" i="1"/>
  <c r="G28" i="1"/>
  <c r="G21" i="1"/>
  <c r="D88" i="2" l="1"/>
  <c r="G62" i="1"/>
  <c r="G63" i="1" s="1"/>
  <c r="C86" i="1" s="1"/>
  <c r="G47" i="1"/>
  <c r="C85" i="1" s="1"/>
  <c r="G39" i="1"/>
  <c r="G38" i="1"/>
  <c r="G22" i="1"/>
  <c r="G12" i="1"/>
  <c r="G68" i="1" s="1"/>
  <c r="C84" i="1" l="1"/>
  <c r="C82" i="1" l="1"/>
  <c r="G65" i="1"/>
  <c r="G66" i="1" s="1"/>
  <c r="G67" i="1" l="1"/>
  <c r="G69" i="1" s="1"/>
  <c r="C87" i="1"/>
  <c r="C88" i="1" s="1"/>
  <c r="D94" i="1" l="1"/>
  <c r="C94" i="1"/>
  <c r="E94" i="1"/>
  <c r="D82" i="1"/>
  <c r="D85" i="1"/>
  <c r="D86" i="1"/>
  <c r="D84" i="1"/>
  <c r="D87" i="1"/>
  <c r="D88" i="1" l="1"/>
</calcChain>
</file>

<file path=xl/sharedStrings.xml><?xml version="1.0" encoding="utf-8"?>
<sst xmlns="http://schemas.openxmlformats.org/spreadsheetml/2006/main" count="330" uniqueCount="118">
  <si>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</si>
  <si>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</si>
  <si>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</si>
  <si>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</si>
  <si>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</si>
  <si>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</si>
  <si>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</si>
  <si>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</si>
  <si>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</si>
  <si>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</si>
  <si>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</si>
  <si>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</si>
  <si>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</si>
  <si>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Heladas - 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</si>
  <si>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</si>
  <si>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</si>
  <si>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</si>
  <si>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</si>
  <si>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</si>
  <si>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</si>
  <si>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</si>
  <si>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</si>
  <si>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</si>
  <si>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</si>
  <si>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</si>
  <si>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</si>
  <si>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</si>
  <si>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</si>
  <si>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Aradura</t>
  </si>
  <si>
    <t>Subtotal Costo Maquinaria</t>
  </si>
  <si>
    <t>INSUMOS</t>
  </si>
  <si>
    <t>Insumos</t>
  </si>
  <si>
    <t>Unidad (Kg/l/u)</t>
  </si>
  <si>
    <t>Cantidad (Kg/l/u)</t>
  </si>
  <si>
    <t>SEMILLA</t>
  </si>
  <si>
    <t>Semilla</t>
  </si>
  <si>
    <t>FERTILIZANTES</t>
  </si>
  <si>
    <t>Urea Granulada</t>
  </si>
  <si>
    <t>Kg</t>
  </si>
  <si>
    <t>kg</t>
  </si>
  <si>
    <t>HERBICIDAS</t>
  </si>
  <si>
    <t>Primagram Gold 660 SC</t>
  </si>
  <si>
    <t>Lt.</t>
  </si>
  <si>
    <t>Option Pro 32% WG(*)</t>
  </si>
  <si>
    <t>INSECTICIDAS</t>
  </si>
  <si>
    <t>Lorsban 4 E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</si>
  <si>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</si>
  <si>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</si>
  <si>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</si>
  <si>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</si>
  <si>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</si>
  <si>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</si>
  <si>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</si>
  <si>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</si>
  <si>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</si>
  <si>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</si>
  <si>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</si>
  <si>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</si>
  <si>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</si>
  <si>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</si>
  <si>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</si>
  <si>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</si>
  <si>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</si>
  <si>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</si>
  <si>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</si>
  <si>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</si>
  <si>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</si>
  <si>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</si>
  <si>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</si>
  <si>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</si>
  <si>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</si>
  <si>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Todas la comunas del Área</t>
  </si>
  <si>
    <t>CILANTRO</t>
  </si>
  <si>
    <t>VALPARAISO</t>
  </si>
  <si>
    <t>SAN ANTONIO</t>
  </si>
  <si>
    <t>Consumo</t>
  </si>
  <si>
    <t>nde a lugar de venta (Bodega Proveedora)</t>
  </si>
  <si>
    <t>en Ferias de Santiago (Lo Valledor Vega Central)</t>
  </si>
  <si>
    <t>Septiembre /Mayo</t>
  </si>
  <si>
    <t>MOGGIANO;REY;BONANZA</t>
  </si>
  <si>
    <t xml:space="preserve">Riego </t>
  </si>
  <si>
    <t>Instalacion de cintas</t>
  </si>
  <si>
    <t>Temporada</t>
  </si>
  <si>
    <t>Ap.de Pesticidas</t>
  </si>
  <si>
    <t>Pica</t>
  </si>
  <si>
    <t>Cosecha con  amarre</t>
  </si>
  <si>
    <t>Aplicación de Guano</t>
  </si>
  <si>
    <t>Aplicación de fertilizantes</t>
  </si>
  <si>
    <t>Rastraje</t>
  </si>
  <si>
    <t>Trompo Abonador Guano</t>
  </si>
  <si>
    <t>KG.</t>
  </si>
  <si>
    <t xml:space="preserve">Guano </t>
  </si>
  <si>
    <t>M3</t>
  </si>
  <si>
    <t xml:space="preserve">S.F.T.   </t>
  </si>
  <si>
    <t>Agosto</t>
  </si>
  <si>
    <t>Ro</t>
  </si>
  <si>
    <t>Rendimiento Docenas/Ha.</t>
  </si>
  <si>
    <t>HA)</t>
  </si>
  <si>
    <t>Costo Unitario Docenas/Ha</t>
  </si>
  <si>
    <t xml:space="preserve">  </t>
  </si>
  <si>
    <t>Noviembre</t>
  </si>
  <si>
    <t>Agosto/Septiembre</t>
  </si>
  <si>
    <t>Siembra de Cilantro (Planet)</t>
  </si>
  <si>
    <t>Agosto/Sep</t>
  </si>
  <si>
    <t>Agosto / Septiembre</t>
  </si>
  <si>
    <t>El Cultivo de esta especie, puede repetirse de 4 a 5 veces (Plantas) según condiciones climaticas</t>
  </si>
  <si>
    <t>Septiembre</t>
  </si>
  <si>
    <t>PRECIO ESPERADO ($/ docenas)</t>
  </si>
  <si>
    <t>RENDIMIENTO  (Docenas /Há.)</t>
  </si>
  <si>
    <t>Escenarios Productivos Docenas /Ha  $</t>
  </si>
  <si>
    <t>PESIMISTA</t>
  </si>
  <si>
    <t>NORMAL</t>
  </si>
  <si>
    <t>OPTIMISTA</t>
  </si>
  <si>
    <t>Enero 2022</t>
  </si>
  <si>
    <t>Cintas de Riego  (10 Cm)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</si>
  <si>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</si>
  <si>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</si>
  <si>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KELPAK (Bioestimulante) 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</si>
</sst>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&quot; &quot;* #,##0.00&quot; &quot;;&quot;-&quot;* #,##0.00&quot; &quot;;&quot; &quot;* &quot;-&quot;??&quot; &quot;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  <numFmt numFmtId="168" formatCode="&quot; &quot;* #,##0&quot; &quot;;&quot;-&quot;* #,##0&quot; &quot;;&quot; &quot;* &quot;-&quot;??&quot; &quot;"/>
  </numFmts>
  <fonts count="11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</font>
    <font>
      <sz val="8"/>
      <color theme="1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u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7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8"/>
      </right>
      <top style="thin">
        <color indexed="11"/>
      </top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2">
    <xf numFmtId="0" fontId="0" fillId="0" borderId="0" applyNumberFormat="0" applyFill="0" applyBorder="0" applyProtection="0"/>
    <xf numFmtId="41" fontId="4" fillId="0" borderId="0" applyFont="0" applyFill="0" applyBorder="0" applyAlignment="0" applyProtection="0"/>
  </cellStyleXfs>
  <cellXfs count="195">
    <xf numFmtId="0" fontId="0" fillId="0" borderId="0" xfId="0" applyFont="1" applyAlignment="1"/>
    <xf numFmtId="49" fontId="1" fillId="2" borderId="5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/>
    <xf numFmtId="49" fontId="1" fillId="2" borderId="6" xfId="0" applyNumberFormat="1" applyFont="1" applyFill="1" applyBorder="1" applyAlignment="1">
      <alignment horizontal="right" wrapText="1"/>
    </xf>
    <xf numFmtId="49" fontId="1" fillId="2" borderId="6" xfId="0" applyNumberFormat="1" applyFont="1" applyFill="1" applyBorder="1" applyAlignment="1"/>
    <xf numFmtId="3" fontId="1" fillId="2" borderId="6" xfId="0" applyNumberFormat="1" applyFont="1" applyFill="1" applyBorder="1" applyAlignment="1">
      <alignment horizontal="right" wrapText="1"/>
    </xf>
    <xf numFmtId="49" fontId="1" fillId="2" borderId="6" xfId="0" applyNumberFormat="1" applyFont="1" applyFill="1" applyBorder="1" applyAlignment="1">
      <alignment horizontal="center" wrapText="1"/>
    </xf>
    <xf numFmtId="0" fontId="1" fillId="2" borderId="6" xfId="0" applyNumberFormat="1" applyFont="1" applyFill="1" applyBorder="1" applyAlignment="1">
      <alignment wrapText="1"/>
    </xf>
    <xf numFmtId="49" fontId="2" fillId="3" borderId="6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/>
    <xf numFmtId="3" fontId="1" fillId="2" borderId="6" xfId="0" applyNumberFormat="1" applyFont="1" applyFill="1" applyBorder="1" applyAlignment="1"/>
    <xf numFmtId="49" fontId="3" fillId="2" borderId="6" xfId="0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0" fontId="1" fillId="2" borderId="17" xfId="0" applyNumberFormat="1" applyFont="1" applyFill="1" applyBorder="1" applyAlignment="1"/>
    <xf numFmtId="3" fontId="1" fillId="2" borderId="17" xfId="0" applyNumberFormat="1" applyFont="1" applyFill="1" applyBorder="1" applyAlignment="1"/>
    <xf numFmtId="0" fontId="1" fillId="2" borderId="6" xfId="0" applyFont="1" applyFill="1" applyBorder="1" applyAlignment="1"/>
    <xf numFmtId="0" fontId="2" fillId="3" borderId="6" xfId="0" applyFont="1" applyFill="1" applyBorder="1" applyAlignment="1">
      <alignment horizontal="right" vertical="center"/>
    </xf>
    <xf numFmtId="49" fontId="1" fillId="2" borderId="55" xfId="0" applyNumberFormat="1" applyFont="1" applyFill="1" applyBorder="1" applyAlignment="1">
      <alignment wrapText="1"/>
    </xf>
    <xf numFmtId="49" fontId="1" fillId="2" borderId="55" xfId="0" applyNumberFormat="1" applyFont="1" applyFill="1" applyBorder="1" applyAlignment="1">
      <alignment horizontal="center" wrapText="1"/>
    </xf>
    <xf numFmtId="0" fontId="1" fillId="2" borderId="55" xfId="0" applyNumberFormat="1" applyFont="1" applyFill="1" applyBorder="1" applyAlignment="1">
      <alignment wrapText="1"/>
    </xf>
    <xf numFmtId="49" fontId="1" fillId="2" borderId="55" xfId="0" applyNumberFormat="1" applyFont="1" applyFill="1" applyBorder="1" applyAlignment="1">
      <alignment horizontal="right" wrapText="1"/>
    </xf>
    <xf numFmtId="3" fontId="1" fillId="2" borderId="55" xfId="0" applyNumberFormat="1" applyFont="1" applyFill="1" applyBorder="1" applyAlignment="1">
      <alignment horizontal="right" wrapText="1"/>
    </xf>
    <xf numFmtId="49" fontId="2" fillId="3" borderId="57" xfId="0" applyNumberFormat="1" applyFont="1" applyFill="1" applyBorder="1" applyAlignment="1">
      <alignment vertical="center"/>
    </xf>
    <xf numFmtId="49" fontId="3" fillId="9" borderId="6" xfId="0" applyNumberFormat="1" applyFont="1" applyFill="1" applyBorder="1" applyAlignment="1">
      <alignment horizontal="left" vertical="center" wrapText="1"/>
    </xf>
    <xf numFmtId="3" fontId="1" fillId="2" borderId="59" xfId="0" applyNumberFormat="1" applyFont="1" applyFill="1" applyBorder="1" applyAlignment="1"/>
    <xf numFmtId="3" fontId="1" fillId="2" borderId="55" xfId="0" applyNumberFormat="1" applyFont="1" applyFill="1" applyBorder="1" applyAlignment="1"/>
    <xf numFmtId="49" fontId="1" fillId="2" borderId="60" xfId="0" applyNumberFormat="1" applyFont="1" applyFill="1" applyBorder="1" applyAlignment="1"/>
    <xf numFmtId="49" fontId="1" fillId="2" borderId="55" xfId="0" applyNumberFormat="1" applyFont="1" applyFill="1" applyBorder="1" applyAlignment="1">
      <alignment horizontal="center"/>
    </xf>
    <xf numFmtId="0" fontId="1" fillId="2" borderId="55" xfId="0" applyNumberFormat="1" applyFont="1" applyFill="1" applyBorder="1" applyAlignment="1"/>
    <xf numFmtId="3" fontId="1" fillId="2" borderId="58" xfId="0" applyNumberFormat="1" applyFont="1" applyFill="1" applyBorder="1" applyAlignment="1"/>
    <xf numFmtId="49" fontId="1" fillId="2" borderId="54" xfId="0" applyNumberFormat="1" applyFont="1" applyFill="1" applyBorder="1" applyAlignment="1">
      <alignment horizontal="center"/>
    </xf>
    <xf numFmtId="49" fontId="1" fillId="2" borderId="56" xfId="0" applyNumberFormat="1" applyFont="1" applyFill="1" applyBorder="1" applyAlignment="1">
      <alignment wrapText="1"/>
    </xf>
    <xf numFmtId="49" fontId="1" fillId="2" borderId="56" xfId="0" applyNumberFormat="1" applyFont="1" applyFill="1" applyBorder="1" applyAlignment="1">
      <alignment horizontal="center" wrapText="1"/>
    </xf>
    <xf numFmtId="3" fontId="1" fillId="2" borderId="56" xfId="0" applyNumberFormat="1" applyFont="1" applyFill="1" applyBorder="1" applyAlignment="1">
      <alignment horizontal="right" wrapText="1"/>
    </xf>
    <xf numFmtId="0" fontId="1" fillId="2" borderId="56" xfId="0" applyNumberFormat="1" applyFont="1" applyFill="1" applyBorder="1" applyAlignment="1">
      <alignment horizontal="center" wrapText="1"/>
    </xf>
    <xf numFmtId="0" fontId="1" fillId="2" borderId="6" xfId="0" applyNumberFormat="1" applyFont="1" applyFill="1" applyBorder="1" applyAlignment="1">
      <alignment horizontal="center" wrapText="1"/>
    </xf>
    <xf numFmtId="49" fontId="1" fillId="2" borderId="62" xfId="0" applyNumberFormat="1" applyFont="1" applyFill="1" applyBorder="1" applyAlignment="1">
      <alignment vertical="center" wrapText="1"/>
    </xf>
    <xf numFmtId="14" fontId="1" fillId="2" borderId="55" xfId="0" applyNumberFormat="1" applyFont="1" applyFill="1" applyBorder="1" applyAlignment="1">
      <alignment horizontal="right"/>
    </xf>
    <xf numFmtId="49" fontId="1" fillId="2" borderId="6" xfId="0" applyNumberFormat="1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63" xfId="0" applyFont="1" applyFill="1" applyBorder="1" applyAlignment="1"/>
    <xf numFmtId="49" fontId="2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67" xfId="0" applyFont="1" applyFill="1" applyBorder="1" applyAlignment="1">
      <alignment vertical="center"/>
    </xf>
    <xf numFmtId="0" fontId="1" fillId="2" borderId="1" xfId="0" applyFont="1" applyFill="1" applyBorder="1" applyAlignment="1"/>
    <xf numFmtId="0" fontId="1" fillId="0" borderId="0" xfId="0" applyNumberFormat="1" applyFont="1" applyAlignment="1"/>
    <xf numFmtId="0" fontId="1" fillId="0" borderId="0" xfId="0" applyFont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49" fontId="6" fillId="3" borderId="5" xfId="0" applyNumberFormat="1" applyFont="1" applyFill="1" applyBorder="1" applyAlignment="1">
      <alignment vertical="center" wrapText="1"/>
    </xf>
    <xf numFmtId="0" fontId="1" fillId="2" borderId="22" xfId="0" applyFont="1" applyFill="1" applyBorder="1" applyAlignment="1"/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6" fillId="5" borderId="1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6" fillId="3" borderId="55" xfId="0" applyNumberFormat="1" applyFont="1" applyFill="1" applyBorder="1" applyAlignment="1">
      <alignment horizontal="center" vertical="center" wrapText="1"/>
    </xf>
    <xf numFmtId="0" fontId="1" fillId="0" borderId="54" xfId="0" applyNumberFormat="1" applyFont="1" applyBorder="1" applyAlignment="1"/>
    <xf numFmtId="0" fontId="1" fillId="0" borderId="54" xfId="0" applyNumberFormat="1" applyFont="1" applyBorder="1" applyAlignment="1">
      <alignment horizontal="center"/>
    </xf>
    <xf numFmtId="41" fontId="1" fillId="0" borderId="54" xfId="1" applyFont="1" applyBorder="1" applyAlignment="1">
      <alignment horizontal="right"/>
    </xf>
    <xf numFmtId="41" fontId="1" fillId="2" borderId="9" xfId="1" applyFont="1" applyFill="1" applyBorder="1" applyAlignment="1"/>
    <xf numFmtId="41" fontId="1" fillId="2" borderId="10" xfId="1" applyFont="1" applyFill="1" applyBorder="1" applyAlignment="1">
      <alignment horizontal="center"/>
    </xf>
    <xf numFmtId="41" fontId="1" fillId="2" borderId="10" xfId="1" applyFont="1" applyFill="1" applyBorder="1" applyAlignment="1"/>
    <xf numFmtId="49" fontId="6" fillId="5" borderId="13" xfId="0" applyNumberFormat="1" applyFont="1" applyFill="1" applyBorder="1" applyAlignment="1">
      <alignment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vertical="center"/>
    </xf>
    <xf numFmtId="49" fontId="6" fillId="3" borderId="13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41" fontId="1" fillId="2" borderId="13" xfId="1" applyFont="1" applyFill="1" applyBorder="1" applyAlignment="1">
      <alignment vertical="center"/>
    </xf>
    <xf numFmtId="0" fontId="1" fillId="0" borderId="20" xfId="0" applyNumberFormat="1" applyFont="1" applyBorder="1" applyAlignment="1"/>
    <xf numFmtId="0" fontId="2" fillId="3" borderId="13" xfId="0" applyFont="1" applyFill="1" applyBorder="1" applyAlignment="1">
      <alignment vertical="center"/>
    </xf>
    <xf numFmtId="41" fontId="5" fillId="3" borderId="13" xfId="0" applyNumberFormat="1" applyFont="1" applyFill="1" applyBorder="1" applyAlignment="1">
      <alignment vertical="center"/>
    </xf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3" fontId="1" fillId="2" borderId="16" xfId="0" applyNumberFormat="1" applyFont="1" applyFill="1" applyBorder="1" applyAlignment="1"/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49" fontId="6" fillId="3" borderId="11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 wrapText="1"/>
    </xf>
    <xf numFmtId="0" fontId="1" fillId="0" borderId="71" xfId="0" applyNumberFormat="1" applyFont="1" applyBorder="1" applyAlignment="1"/>
    <xf numFmtId="3" fontId="1" fillId="2" borderId="68" xfId="0" applyNumberFormat="1" applyFont="1" applyFill="1" applyBorder="1" applyAlignment="1"/>
    <xf numFmtId="0" fontId="1" fillId="2" borderId="16" xfId="0" applyFont="1" applyFill="1" applyBorder="1" applyAlignment="1">
      <alignment horizontal="center"/>
    </xf>
    <xf numFmtId="49" fontId="6" fillId="3" borderId="61" xfId="0" applyNumberFormat="1" applyFont="1" applyFill="1" applyBorder="1" applyAlignment="1">
      <alignment horizontal="center" vertical="center"/>
    </xf>
    <xf numFmtId="49" fontId="6" fillId="3" borderId="61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/>
    <xf numFmtId="3" fontId="1" fillId="2" borderId="23" xfId="0" applyNumberFormat="1" applyFont="1" applyFill="1" applyBorder="1" applyAlignment="1"/>
    <xf numFmtId="3" fontId="1" fillId="2" borderId="69" xfId="0" applyNumberFormat="1" applyFont="1" applyFill="1" applyBorder="1" applyAlignment="1"/>
    <xf numFmtId="49" fontId="6" fillId="5" borderId="24" xfId="0" applyNumberFormat="1" applyFont="1" applyFill="1" applyBorder="1" applyAlignment="1">
      <alignment vertical="center"/>
    </xf>
    <xf numFmtId="0" fontId="6" fillId="5" borderId="25" xfId="0" applyFont="1" applyFill="1" applyBorder="1" applyAlignment="1">
      <alignment vertical="center"/>
    </xf>
    <xf numFmtId="166" fontId="6" fillId="5" borderId="26" xfId="0" applyNumberFormat="1" applyFont="1" applyFill="1" applyBorder="1" applyAlignment="1">
      <alignment vertical="center"/>
    </xf>
    <xf numFmtId="3" fontId="1" fillId="0" borderId="0" xfId="0" applyNumberFormat="1" applyFont="1" applyAlignment="1"/>
    <xf numFmtId="49" fontId="6" fillId="3" borderId="27" xfId="0" applyNumberFormat="1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166" fontId="6" fillId="3" borderId="28" xfId="0" applyNumberFormat="1" applyFont="1" applyFill="1" applyBorder="1" applyAlignment="1">
      <alignment vertical="center"/>
    </xf>
    <xf numFmtId="49" fontId="6" fillId="5" borderId="27" xfId="0" applyNumberFormat="1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166" fontId="6" fillId="5" borderId="28" xfId="0" applyNumberFormat="1" applyFont="1" applyFill="1" applyBorder="1" applyAlignment="1">
      <alignment vertical="center"/>
    </xf>
    <xf numFmtId="49" fontId="1" fillId="2" borderId="20" xfId="0" applyNumberFormat="1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166" fontId="6" fillId="2" borderId="20" xfId="0" applyNumberFormat="1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49" fontId="3" fillId="2" borderId="42" xfId="0" applyNumberFormat="1" applyFont="1" applyFill="1" applyBorder="1" applyAlignment="1">
      <alignment vertical="center"/>
    </xf>
    <xf numFmtId="0" fontId="1" fillId="2" borderId="43" xfId="0" applyFont="1" applyFill="1" applyBorder="1" applyAlignment="1"/>
    <xf numFmtId="0" fontId="1" fillId="2" borderId="44" xfId="0" applyFont="1" applyFill="1" applyBorder="1" applyAlignment="1"/>
    <xf numFmtId="49" fontId="1" fillId="2" borderId="45" xfId="0" applyNumberFormat="1" applyFont="1" applyFill="1" applyBorder="1" applyAlignment="1">
      <alignment vertical="center"/>
    </xf>
    <xf numFmtId="0" fontId="1" fillId="2" borderId="20" xfId="0" applyFont="1" applyFill="1" applyBorder="1" applyAlignment="1"/>
    <xf numFmtId="0" fontId="1" fillId="2" borderId="46" xfId="0" applyFont="1" applyFill="1" applyBorder="1" applyAlignment="1"/>
    <xf numFmtId="49" fontId="1" fillId="2" borderId="47" xfId="0" applyNumberFormat="1" applyFont="1" applyFill="1" applyBorder="1" applyAlignment="1">
      <alignment vertical="center"/>
    </xf>
    <xf numFmtId="0" fontId="1" fillId="2" borderId="48" xfId="0" applyFont="1" applyFill="1" applyBorder="1" applyAlignment="1"/>
    <xf numFmtId="0" fontId="1" fillId="2" borderId="49" xfId="0" applyFont="1" applyFill="1" applyBorder="1" applyAlignment="1"/>
    <xf numFmtId="0" fontId="1" fillId="8" borderId="41" xfId="0" applyFont="1" applyFill="1" applyBorder="1" applyAlignment="1"/>
    <xf numFmtId="0" fontId="1" fillId="6" borderId="20" xfId="0" applyFont="1" applyFill="1" applyBorder="1" applyAlignment="1"/>
    <xf numFmtId="49" fontId="3" fillId="7" borderId="32" xfId="0" applyNumberFormat="1" applyFont="1" applyFill="1" applyBorder="1" applyAlignment="1">
      <alignment vertical="center"/>
    </xf>
    <xf numFmtId="49" fontId="3" fillId="7" borderId="21" xfId="0" applyNumberFormat="1" applyFont="1" applyFill="1" applyBorder="1" applyAlignment="1">
      <alignment vertical="center"/>
    </xf>
    <xf numFmtId="49" fontId="1" fillId="7" borderId="33" xfId="0" applyNumberFormat="1" applyFont="1" applyFill="1" applyBorder="1" applyAlignment="1">
      <alignment horizontal="center"/>
    </xf>
    <xf numFmtId="49" fontId="3" fillId="2" borderId="34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9" fontId="1" fillId="2" borderId="35" xfId="0" applyNumberFormat="1" applyFont="1" applyFill="1" applyBorder="1" applyAlignment="1"/>
    <xf numFmtId="41" fontId="3" fillId="2" borderId="6" xfId="0" applyNumberFormat="1" applyFont="1" applyFill="1" applyBorder="1" applyAlignment="1">
      <alignment vertical="center"/>
    </xf>
    <xf numFmtId="167" fontId="3" fillId="2" borderId="6" xfId="0" applyNumberFormat="1" applyFont="1" applyFill="1" applyBorder="1" applyAlignment="1">
      <alignment vertical="center"/>
    </xf>
    <xf numFmtId="0" fontId="6" fillId="6" borderId="20" xfId="0" applyFont="1" applyFill="1" applyBorder="1" applyAlignment="1">
      <alignment vertical="center"/>
    </xf>
    <xf numFmtId="49" fontId="3" fillId="7" borderId="36" xfId="0" applyNumberFormat="1" applyFont="1" applyFill="1" applyBorder="1" applyAlignment="1">
      <alignment vertical="center"/>
    </xf>
    <xf numFmtId="167" fontId="3" fillId="7" borderId="37" xfId="0" applyNumberFormat="1" applyFont="1" applyFill="1" applyBorder="1" applyAlignment="1">
      <alignment vertical="center"/>
    </xf>
    <xf numFmtId="9" fontId="3" fillId="7" borderId="38" xfId="0" applyNumberFormat="1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1" fillId="2" borderId="18" xfId="0" applyFont="1" applyFill="1" applyBorder="1" applyAlignment="1"/>
    <xf numFmtId="0" fontId="6" fillId="8" borderId="19" xfId="0" applyFont="1" applyFill="1" applyBorder="1" applyAlignment="1">
      <alignment vertical="center"/>
    </xf>
    <xf numFmtId="49" fontId="10" fillId="8" borderId="20" xfId="0" applyNumberFormat="1" applyFont="1" applyFill="1" applyBorder="1" applyAlignment="1">
      <alignment vertical="center"/>
    </xf>
    <xf numFmtId="0" fontId="6" fillId="8" borderId="20" xfId="0" applyFont="1" applyFill="1" applyBorder="1" applyAlignment="1">
      <alignment vertical="center"/>
    </xf>
    <xf numFmtId="0" fontId="6" fillId="8" borderId="50" xfId="0" applyFont="1" applyFill="1" applyBorder="1" applyAlignment="1">
      <alignment vertical="center"/>
    </xf>
    <xf numFmtId="0" fontId="6" fillId="6" borderId="19" xfId="0" applyFont="1" applyFill="1" applyBorder="1" applyAlignment="1">
      <alignment vertical="center"/>
    </xf>
    <xf numFmtId="3" fontId="3" fillId="7" borderId="52" xfId="0" applyNumberFormat="1" applyFont="1" applyFill="1" applyBorder="1" applyAlignment="1">
      <alignment horizontal="center" vertical="center"/>
    </xf>
    <xf numFmtId="164" fontId="3" fillId="7" borderId="52" xfId="0" applyNumberFormat="1" applyFont="1" applyFill="1" applyBorder="1" applyAlignment="1">
      <alignment horizontal="center" vertical="center"/>
    </xf>
    <xf numFmtId="41" fontId="3" fillId="7" borderId="53" xfId="1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vertical="center"/>
    </xf>
    <xf numFmtId="166" fontId="3" fillId="2" borderId="20" xfId="0" applyNumberFormat="1" applyFont="1" applyFill="1" applyBorder="1" applyAlignment="1">
      <alignment vertical="center"/>
    </xf>
    <xf numFmtId="49" fontId="3" fillId="7" borderId="51" xfId="0" applyNumberFormat="1" applyFont="1" applyFill="1" applyBorder="1" applyAlignment="1">
      <alignment vertical="center"/>
    </xf>
    <xf numFmtId="3" fontId="3" fillId="7" borderId="58" xfId="0" applyNumberFormat="1" applyFont="1" applyFill="1" applyBorder="1" applyAlignment="1">
      <alignment horizontal="right" vertical="center"/>
    </xf>
    <xf numFmtId="168" fontId="3" fillId="7" borderId="58" xfId="0" applyNumberFormat="1" applyFont="1" applyFill="1" applyBorder="1" applyAlignment="1">
      <alignment horizontal="right" vertical="center"/>
    </xf>
    <xf numFmtId="41" fontId="3" fillId="7" borderId="72" xfId="1" applyFont="1" applyFill="1" applyBorder="1" applyAlignment="1">
      <alignment horizontal="right" vertical="center"/>
    </xf>
    <xf numFmtId="167" fontId="3" fillId="7" borderId="37" xfId="0" applyNumberFormat="1" applyFont="1" applyFill="1" applyBorder="1" applyAlignment="1">
      <alignment horizontal="right" vertical="center"/>
    </xf>
    <xf numFmtId="167" fontId="3" fillId="7" borderId="38" xfId="0" applyNumberFormat="1" applyFont="1" applyFill="1" applyBorder="1" applyAlignment="1">
      <alignment horizontal="right" vertical="center"/>
    </xf>
    <xf numFmtId="49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/>
    <xf numFmtId="49" fontId="3" fillId="11" borderId="6" xfId="0" applyNumberFormat="1" applyFont="1" applyFill="1" applyBorder="1" applyAlignment="1"/>
    <xf numFmtId="0" fontId="1" fillId="11" borderId="6" xfId="0" applyFont="1" applyFill="1" applyBorder="1" applyAlignment="1">
      <alignment horizontal="center"/>
    </xf>
    <xf numFmtId="0" fontId="1" fillId="11" borderId="6" xfId="0" applyFont="1" applyFill="1" applyBorder="1" applyAlignment="1"/>
    <xf numFmtId="3" fontId="1" fillId="11" borderId="59" xfId="0" applyNumberFormat="1" applyFont="1" applyFill="1" applyBorder="1" applyAlignment="1"/>
    <xf numFmtId="0" fontId="1" fillId="11" borderId="56" xfId="0" applyFont="1" applyFill="1" applyBorder="1" applyAlignment="1">
      <alignment horizontal="center"/>
    </xf>
    <xf numFmtId="0" fontId="1" fillId="11" borderId="56" xfId="0" applyFont="1" applyFill="1" applyBorder="1" applyAlignment="1"/>
    <xf numFmtId="3" fontId="1" fillId="11" borderId="56" xfId="0" applyNumberFormat="1" applyFont="1" applyFill="1" applyBorder="1" applyAlignment="1"/>
    <xf numFmtId="3" fontId="3" fillId="11" borderId="55" xfId="0" applyNumberFormat="1" applyFont="1" applyFill="1" applyBorder="1" applyAlignment="1"/>
    <xf numFmtId="49" fontId="6" fillId="12" borderId="29" xfId="0" applyNumberFormat="1" applyFont="1" applyFill="1" applyBorder="1" applyAlignment="1">
      <alignment vertical="center"/>
    </xf>
    <xf numFmtId="0" fontId="6" fillId="12" borderId="30" xfId="0" applyFont="1" applyFill="1" applyBorder="1" applyAlignment="1">
      <alignment vertical="center"/>
    </xf>
    <xf numFmtId="166" fontId="6" fillId="12" borderId="31" xfId="0" applyNumberFormat="1" applyFont="1" applyFill="1" applyBorder="1" applyAlignment="1">
      <alignment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vertical="center"/>
    </xf>
    <xf numFmtId="49" fontId="1" fillId="2" borderId="54" xfId="0" applyNumberFormat="1" applyFont="1" applyFill="1" applyBorder="1" applyAlignment="1">
      <alignment wrapText="1"/>
    </xf>
    <xf numFmtId="3" fontId="1" fillId="2" borderId="54" xfId="0" applyNumberFormat="1" applyFont="1" applyFill="1" applyBorder="1" applyAlignment="1"/>
    <xf numFmtId="49" fontId="1" fillId="2" borderId="54" xfId="0" applyNumberFormat="1" applyFont="1" applyFill="1" applyBorder="1" applyAlignment="1">
      <alignment horizontal="center" wrapText="1"/>
    </xf>
    <xf numFmtId="165" fontId="1" fillId="2" borderId="54" xfId="0" applyNumberFormat="1" applyFont="1" applyFill="1" applyBorder="1" applyAlignment="1"/>
    <xf numFmtId="49" fontId="1" fillId="2" borderId="6" xfId="0" applyNumberFormat="1" applyFont="1" applyFill="1" applyBorder="1" applyAlignment="1">
      <alignment wrapText="1"/>
    </xf>
    <xf numFmtId="49" fontId="1" fillId="0" borderId="17" xfId="0" applyNumberFormat="1" applyFont="1" applyFill="1" applyBorder="1" applyAlignment="1"/>
    <xf numFmtId="41" fontId="2" fillId="3" borderId="70" xfId="1" applyFont="1" applyFill="1" applyBorder="1" applyAlignment="1">
      <alignment vertical="center"/>
    </xf>
    <xf numFmtId="41" fontId="2" fillId="3" borderId="67" xfId="1" applyFont="1" applyFill="1" applyBorder="1" applyAlignment="1">
      <alignment vertical="center"/>
    </xf>
    <xf numFmtId="41" fontId="2" fillId="3" borderId="13" xfId="1" applyFont="1" applyFill="1" applyBorder="1" applyAlignment="1">
      <alignment vertical="center"/>
    </xf>
    <xf numFmtId="3" fontId="3" fillId="11" borderId="54" xfId="0" applyNumberFormat="1" applyFont="1" applyFill="1" applyBorder="1" applyAlignment="1"/>
    <xf numFmtId="3" fontId="2" fillId="3" borderId="6" xfId="0" applyNumberFormat="1" applyFont="1" applyFill="1" applyBorder="1" applyAlignment="1">
      <alignment horizontal="right" vertical="center"/>
    </xf>
    <xf numFmtId="49" fontId="1" fillId="0" borderId="6" xfId="0" applyNumberFormat="1" applyFont="1" applyFill="1" applyBorder="1" applyAlignment="1"/>
    <xf numFmtId="49" fontId="10" fillId="8" borderId="39" xfId="0" applyNumberFormat="1" applyFont="1" applyFill="1" applyBorder="1" applyAlignment="1">
      <alignment vertical="center"/>
    </xf>
    <xf numFmtId="0" fontId="3" fillId="8" borderId="40" xfId="0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49" fontId="2" fillId="3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49" fontId="1" fillId="2" borderId="55" xfId="0" applyNumberFormat="1" applyFont="1" applyFill="1" applyBorder="1" applyAlignment="1"/>
    <xf numFmtId="0" fontId="1" fillId="2" borderId="55" xfId="0" applyFont="1" applyFill="1" applyBorder="1" applyAlignment="1"/>
    <xf numFmtId="49" fontId="7" fillId="3" borderId="56" xfId="0" applyNumberFormat="1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1" fillId="2" borderId="64" xfId="0" applyFont="1" applyFill="1" applyBorder="1" applyAlignment="1">
      <alignment horizontal="center" wrapText="1"/>
    </xf>
    <xf numFmtId="0" fontId="1" fillId="2" borderId="65" xfId="0" applyFont="1" applyFill="1" applyBorder="1" applyAlignment="1">
      <alignment horizontal="center" wrapText="1"/>
    </xf>
    <xf numFmtId="0" fontId="1" fillId="2" borderId="66" xfId="0" applyFont="1" applyFill="1" applyBorder="1" applyAlignment="1">
      <alignment horizontal="center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812800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492760</xdr:colOff>
      <xdr:row>7</xdr:row>
      <xdr:rowOff>77804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90500"/>
          <a:ext cx="575818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5"/>
  <sheetViews>
    <sheetView showGridLines="0" topLeftCell="B52" zoomScale="120" zoomScaleNormal="120" workbookViewId="0">
      <selection activeCell="I51" sqref="I51"/>
    </sheetView>
  </sheetViews>
  <sheetFormatPr baseColWidth="10" defaultColWidth="10.88671875" defaultRowHeight="11.25" customHeight="1" x14ac:dyDescent="0.2"/>
  <cols>
    <col min="1" max="1" width="4.44140625" style="51" customWidth="1"/>
    <col min="2" max="2" width="17.77734375" style="51" customWidth="1"/>
    <col min="3" max="3" width="19.44140625" style="51" customWidth="1"/>
    <col min="4" max="4" width="9.44140625" style="51" customWidth="1"/>
    <col min="5" max="5" width="14.44140625" style="51" customWidth="1"/>
    <col min="6" max="6" width="11" style="51" customWidth="1"/>
    <col min="7" max="7" width="12.44140625" style="51" customWidth="1"/>
    <col min="8" max="255" width="10.88671875" style="51" customWidth="1"/>
    <col min="256" max="16384" width="10.88671875" style="52"/>
  </cols>
  <sheetData>
    <row r="1" spans="1:7" ht="15" customHeight="1" x14ac:dyDescent="0.2">
      <c r="A1" s="50"/>
      <c r="B1" s="50"/>
      <c r="C1" s="50"/>
      <c r="D1" s="50"/>
      <c r="E1" s="50"/>
      <c r="F1" s="50"/>
      <c r="G1" s="50"/>
    </row>
    <row r="2" spans="1:7" ht="15" customHeight="1" x14ac:dyDescent="0.2">
      <c r="A2" s="50"/>
      <c r="B2" s="50"/>
      <c r="C2" s="50"/>
      <c r="D2" s="50"/>
      <c r="E2" s="50"/>
      <c r="F2" s="50"/>
      <c r="G2" s="50"/>
    </row>
    <row r="3" spans="1:7" ht="15" customHeight="1" x14ac:dyDescent="0.2">
      <c r="A3" s="50"/>
      <c r="B3" s="50"/>
      <c r="C3" s="50"/>
      <c r="D3" s="50"/>
      <c r="E3" s="50"/>
      <c r="F3" s="50"/>
      <c r="G3" s="50"/>
    </row>
    <row r="4" spans="1:7" ht="15" customHeight="1" x14ac:dyDescent="0.2">
      <c r="A4" s="50"/>
      <c r="B4" s="50"/>
      <c r="C4" s="50"/>
      <c r="D4" s="50"/>
      <c r="E4" s="50"/>
      <c r="F4" s="50"/>
      <c r="G4" s="50"/>
    </row>
    <row r="5" spans="1:7" ht="15" customHeight="1" x14ac:dyDescent="0.2">
      <c r="A5" s="50"/>
      <c r="B5" s="50"/>
      <c r="C5" s="50"/>
      <c r="D5" s="50"/>
      <c r="E5" s="50"/>
      <c r="F5" s="50"/>
      <c r="G5" s="50"/>
    </row>
    <row r="6" spans="1:7" ht="15" customHeight="1" x14ac:dyDescent="0.2">
      <c r="A6" s="50"/>
      <c r="B6" s="50"/>
      <c r="C6" s="50"/>
      <c r="D6" s="50"/>
      <c r="E6" s="50"/>
      <c r="F6" s="50"/>
      <c r="G6" s="50"/>
    </row>
    <row r="7" spans="1:7" ht="15" customHeight="1" x14ac:dyDescent="0.2">
      <c r="A7" s="50"/>
      <c r="B7" s="50"/>
      <c r="C7" s="50"/>
      <c r="D7" s="50"/>
      <c r="E7" s="50"/>
      <c r="F7" s="50"/>
      <c r="G7" s="50"/>
    </row>
    <row r="8" spans="1:7" ht="15" customHeight="1" x14ac:dyDescent="0.2">
      <c r="A8" s="50"/>
      <c r="B8" s="53"/>
      <c r="C8" s="54"/>
      <c r="D8" s="50"/>
      <c r="E8" s="54"/>
      <c r="F8" s="54"/>
      <c r="G8" s="54"/>
    </row>
    <row r="9" spans="1:7" ht="12" customHeight="1" x14ac:dyDescent="0.2">
      <c r="A9" s="55"/>
      <c r="B9" s="56" t="s">
        <v>0</v>
      </c>
      <c r="C9" s="155" t="s">
        <v>72</v>
      </c>
      <c r="D9" s="45"/>
      <c r="E9" s="186" t="s">
        <v>108</v>
      </c>
      <c r="F9" s="187"/>
      <c r="G9" s="156">
        <v>1200</v>
      </c>
    </row>
    <row r="10" spans="1:7" ht="38.25" customHeight="1" x14ac:dyDescent="0.2">
      <c r="A10" s="55"/>
      <c r="B10" s="1" t="s">
        <v>1</v>
      </c>
      <c r="C10" s="2" t="s">
        <v>79</v>
      </c>
      <c r="D10" s="45"/>
      <c r="E10" s="184" t="s">
        <v>2</v>
      </c>
      <c r="F10" s="185"/>
      <c r="G10" s="3" t="s">
        <v>113</v>
      </c>
    </row>
    <row r="11" spans="1:7" ht="18" customHeight="1" x14ac:dyDescent="0.2">
      <c r="A11" s="55"/>
      <c r="B11" s="1" t="s">
        <v>3</v>
      </c>
      <c r="C11" s="3" t="s">
        <v>4</v>
      </c>
      <c r="D11" s="45"/>
      <c r="E11" s="184" t="s">
        <v>107</v>
      </c>
      <c r="F11" s="185"/>
      <c r="G11" s="4">
        <v>8200</v>
      </c>
    </row>
    <row r="12" spans="1:7" ht="11.25" customHeight="1" x14ac:dyDescent="0.2">
      <c r="A12" s="55"/>
      <c r="B12" s="1" t="s">
        <v>5</v>
      </c>
      <c r="C12" s="5" t="s">
        <v>73</v>
      </c>
      <c r="D12" s="45"/>
      <c r="E12" s="6" t="s">
        <v>6</v>
      </c>
      <c r="F12" s="21"/>
      <c r="G12" s="7">
        <f>(G9*G11)</f>
        <v>9840000</v>
      </c>
    </row>
    <row r="13" spans="1:7" ht="11.25" customHeight="1" x14ac:dyDescent="0.2">
      <c r="A13" s="55"/>
      <c r="B13" s="1" t="s">
        <v>7</v>
      </c>
      <c r="C13" s="3" t="s">
        <v>74</v>
      </c>
      <c r="D13" s="45"/>
      <c r="E13" s="184" t="s">
        <v>8</v>
      </c>
      <c r="F13" s="185"/>
      <c r="G13" s="3" t="s">
        <v>75</v>
      </c>
    </row>
    <row r="14" spans="1:7" ht="13.5" customHeight="1" x14ac:dyDescent="0.2">
      <c r="A14" s="55"/>
      <c r="B14" s="1" t="s">
        <v>9</v>
      </c>
      <c r="C14" s="3" t="s">
        <v>71</v>
      </c>
      <c r="D14" s="45"/>
      <c r="E14" s="184" t="s">
        <v>10</v>
      </c>
      <c r="F14" s="185"/>
      <c r="G14" s="3" t="s">
        <v>78</v>
      </c>
    </row>
    <row r="15" spans="1:7" ht="25.5" customHeight="1" thickBot="1" x14ac:dyDescent="0.25">
      <c r="A15" s="55"/>
      <c r="B15" s="42" t="s">
        <v>11</v>
      </c>
      <c r="C15" s="43">
        <v>44727</v>
      </c>
      <c r="D15" s="46"/>
      <c r="E15" s="188" t="s">
        <v>12</v>
      </c>
      <c r="F15" s="189"/>
      <c r="G15" s="26" t="s">
        <v>13</v>
      </c>
    </row>
    <row r="16" spans="1:7" ht="12" customHeight="1" thickBot="1" x14ac:dyDescent="0.25">
      <c r="A16" s="57"/>
      <c r="B16" s="192" t="s">
        <v>105</v>
      </c>
      <c r="C16" s="193"/>
      <c r="D16" s="193"/>
      <c r="E16" s="193"/>
      <c r="F16" s="193"/>
      <c r="G16" s="194"/>
    </row>
    <row r="17" spans="1:7" ht="12" customHeight="1" x14ac:dyDescent="0.2">
      <c r="A17" s="58"/>
      <c r="B17" s="190" t="s">
        <v>14</v>
      </c>
      <c r="C17" s="191"/>
      <c r="D17" s="191"/>
      <c r="E17" s="191"/>
      <c r="F17" s="191"/>
      <c r="G17" s="191"/>
    </row>
    <row r="18" spans="1:7" ht="12" customHeight="1" x14ac:dyDescent="0.2">
      <c r="A18" s="50"/>
      <c r="B18" s="59"/>
      <c r="C18" s="60"/>
      <c r="D18" s="60"/>
      <c r="E18" s="60"/>
      <c r="F18" s="61"/>
      <c r="G18" s="61"/>
    </row>
    <row r="19" spans="1:7" ht="12" customHeight="1" x14ac:dyDescent="0.2">
      <c r="A19" s="55"/>
      <c r="B19" s="62" t="s">
        <v>15</v>
      </c>
      <c r="C19" s="63"/>
      <c r="D19" s="64"/>
      <c r="E19" s="64"/>
      <c r="F19" s="64"/>
      <c r="G19" s="64"/>
    </row>
    <row r="20" spans="1:7" ht="24" customHeight="1" x14ac:dyDescent="0.2">
      <c r="A20" s="58"/>
      <c r="B20" s="65" t="s">
        <v>16</v>
      </c>
      <c r="C20" s="65" t="s">
        <v>17</v>
      </c>
      <c r="D20" s="65" t="s">
        <v>18</v>
      </c>
      <c r="E20" s="65" t="s">
        <v>19</v>
      </c>
      <c r="F20" s="65" t="s">
        <v>20</v>
      </c>
      <c r="G20" s="65" t="s">
        <v>21</v>
      </c>
    </row>
    <row r="21" spans="1:7" ht="18.600000000000001" customHeight="1" x14ac:dyDescent="0.2">
      <c r="A21" s="57"/>
      <c r="B21" s="66" t="s">
        <v>81</v>
      </c>
      <c r="C21" s="67" t="s">
        <v>22</v>
      </c>
      <c r="D21" s="67">
        <v>2</v>
      </c>
      <c r="E21" s="67" t="s">
        <v>94</v>
      </c>
      <c r="F21" s="68">
        <v>26000</v>
      </c>
      <c r="G21" s="39">
        <f>(D21*F21)</f>
        <v>52000</v>
      </c>
    </row>
    <row r="22" spans="1:7" ht="19.2" customHeight="1" x14ac:dyDescent="0.2">
      <c r="A22" s="58"/>
      <c r="B22" s="37" t="s">
        <v>80</v>
      </c>
      <c r="C22" s="38" t="s">
        <v>22</v>
      </c>
      <c r="D22" s="40">
        <v>6</v>
      </c>
      <c r="E22" s="38" t="s">
        <v>82</v>
      </c>
      <c r="F22" s="68">
        <v>26000</v>
      </c>
      <c r="G22" s="39">
        <f>(D22*F22)</f>
        <v>156000</v>
      </c>
    </row>
    <row r="23" spans="1:7" ht="15.6" customHeight="1" x14ac:dyDescent="0.2">
      <c r="A23" s="58"/>
      <c r="B23" s="37" t="s">
        <v>102</v>
      </c>
      <c r="C23" s="38" t="s">
        <v>22</v>
      </c>
      <c r="D23" s="40">
        <v>2</v>
      </c>
      <c r="E23" s="38" t="s">
        <v>94</v>
      </c>
      <c r="F23" s="68">
        <v>26000</v>
      </c>
      <c r="G23" s="39">
        <f>(D23*F23)</f>
        <v>52000</v>
      </c>
    </row>
    <row r="24" spans="1:7" ht="17.399999999999999" customHeight="1" x14ac:dyDescent="0.2">
      <c r="A24" s="58"/>
      <c r="B24" s="37" t="s">
        <v>87</v>
      </c>
      <c r="C24" s="38" t="s">
        <v>22</v>
      </c>
      <c r="D24" s="40">
        <v>1</v>
      </c>
      <c r="E24" s="38" t="s">
        <v>101</v>
      </c>
      <c r="F24" s="68">
        <v>26000</v>
      </c>
      <c r="G24" s="39">
        <f>(D24*F24)</f>
        <v>26000</v>
      </c>
    </row>
    <row r="25" spans="1:7" ht="25.5" customHeight="1" x14ac:dyDescent="0.2">
      <c r="A25" s="58"/>
      <c r="B25" s="44" t="s">
        <v>83</v>
      </c>
      <c r="C25" s="8" t="s">
        <v>22</v>
      </c>
      <c r="D25" s="41">
        <v>8</v>
      </c>
      <c r="E25" s="8" t="s">
        <v>101</v>
      </c>
      <c r="F25" s="68">
        <v>26000</v>
      </c>
      <c r="G25" s="39">
        <f t="shared" ref="G25:G28" si="0">(D25*F25)</f>
        <v>208000</v>
      </c>
    </row>
    <row r="26" spans="1:7" ht="25.5" customHeight="1" x14ac:dyDescent="0.2">
      <c r="A26" s="58"/>
      <c r="B26" s="44" t="s">
        <v>84</v>
      </c>
      <c r="C26" s="8" t="s">
        <v>22</v>
      </c>
      <c r="D26" s="41">
        <v>4</v>
      </c>
      <c r="E26" s="8" t="s">
        <v>82</v>
      </c>
      <c r="F26" s="68">
        <v>26000</v>
      </c>
      <c r="G26" s="39">
        <f t="shared" si="0"/>
        <v>104000</v>
      </c>
    </row>
    <row r="27" spans="1:7" ht="25.5" customHeight="1" x14ac:dyDescent="0.2">
      <c r="A27" s="58"/>
      <c r="B27" s="44" t="s">
        <v>85</v>
      </c>
      <c r="C27" s="8" t="s">
        <v>22</v>
      </c>
      <c r="D27" s="41">
        <v>10</v>
      </c>
      <c r="E27" s="8" t="s">
        <v>100</v>
      </c>
      <c r="F27" s="68">
        <v>26000</v>
      </c>
      <c r="G27" s="39">
        <f t="shared" si="0"/>
        <v>260000</v>
      </c>
    </row>
    <row r="28" spans="1:7" ht="25.5" customHeight="1" x14ac:dyDescent="0.2">
      <c r="A28" s="58"/>
      <c r="B28" s="44" t="s">
        <v>86</v>
      </c>
      <c r="C28" s="8" t="s">
        <v>22</v>
      </c>
      <c r="D28" s="41">
        <v>2</v>
      </c>
      <c r="E28" s="8" t="s">
        <v>94</v>
      </c>
      <c r="F28" s="68">
        <v>26000</v>
      </c>
      <c r="G28" s="39">
        <f t="shared" si="0"/>
        <v>52000</v>
      </c>
    </row>
    <row r="29" spans="1:7" ht="12.75" customHeight="1" x14ac:dyDescent="0.2">
      <c r="A29" s="58"/>
      <c r="B29" s="10" t="s">
        <v>23</v>
      </c>
      <c r="C29" s="11"/>
      <c r="D29" s="11"/>
      <c r="E29" s="11"/>
      <c r="F29" s="22"/>
      <c r="G29" s="180">
        <f>SUM(G21:G28)</f>
        <v>910000</v>
      </c>
    </row>
    <row r="30" spans="1:7" ht="12" customHeight="1" x14ac:dyDescent="0.2">
      <c r="A30" s="50"/>
      <c r="B30" s="69"/>
      <c r="C30" s="70"/>
      <c r="D30" s="70"/>
      <c r="E30" s="70"/>
      <c r="F30" s="71"/>
      <c r="G30" s="71"/>
    </row>
    <row r="31" spans="1:7" ht="12" customHeight="1" x14ac:dyDescent="0.2">
      <c r="A31" s="55"/>
      <c r="B31" s="72" t="s">
        <v>24</v>
      </c>
      <c r="C31" s="73"/>
      <c r="D31" s="74"/>
      <c r="E31" s="74"/>
      <c r="F31" s="75"/>
      <c r="G31" s="75"/>
    </row>
    <row r="32" spans="1:7" ht="24" customHeight="1" x14ac:dyDescent="0.2">
      <c r="A32" s="55"/>
      <c r="B32" s="76" t="s">
        <v>16</v>
      </c>
      <c r="C32" s="77" t="s">
        <v>17</v>
      </c>
      <c r="D32" s="77" t="s">
        <v>18</v>
      </c>
      <c r="E32" s="76" t="s">
        <v>19</v>
      </c>
      <c r="F32" s="77" t="s">
        <v>20</v>
      </c>
      <c r="G32" s="76" t="s">
        <v>21</v>
      </c>
    </row>
    <row r="33" spans="1:11" ht="12" customHeight="1" x14ac:dyDescent="0.2">
      <c r="A33" s="55"/>
      <c r="B33" s="78"/>
      <c r="C33" s="79"/>
      <c r="D33" s="79"/>
      <c r="E33" s="79"/>
      <c r="F33" s="80"/>
      <c r="G33" s="80"/>
      <c r="I33" s="81"/>
    </row>
    <row r="34" spans="1:11" ht="12" customHeight="1" x14ac:dyDescent="0.2">
      <c r="A34" s="55"/>
      <c r="B34" s="47" t="s">
        <v>25</v>
      </c>
      <c r="C34" s="48"/>
      <c r="D34" s="48"/>
      <c r="E34" s="48"/>
      <c r="F34" s="82"/>
      <c r="G34" s="83">
        <f>SUM(G33)</f>
        <v>0</v>
      </c>
    </row>
    <row r="35" spans="1:11" ht="12" customHeight="1" x14ac:dyDescent="0.2">
      <c r="A35" s="50"/>
      <c r="B35" s="84"/>
      <c r="C35" s="85"/>
      <c r="D35" s="85"/>
      <c r="E35" s="85"/>
      <c r="F35" s="86"/>
      <c r="G35" s="86"/>
    </row>
    <row r="36" spans="1:11" ht="12" customHeight="1" x14ac:dyDescent="0.2">
      <c r="A36" s="55"/>
      <c r="B36" s="72" t="s">
        <v>26</v>
      </c>
      <c r="C36" s="87"/>
      <c r="D36" s="88"/>
      <c r="E36" s="88"/>
      <c r="F36" s="89"/>
      <c r="G36" s="89"/>
    </row>
    <row r="37" spans="1:11" ht="24" customHeight="1" x14ac:dyDescent="0.2">
      <c r="A37" s="55"/>
      <c r="B37" s="90" t="s">
        <v>16</v>
      </c>
      <c r="C37" s="90" t="s">
        <v>17</v>
      </c>
      <c r="D37" s="90" t="s">
        <v>18</v>
      </c>
      <c r="E37" s="90" t="s">
        <v>19</v>
      </c>
      <c r="F37" s="91" t="s">
        <v>20</v>
      </c>
      <c r="G37" s="90" t="s">
        <v>21</v>
      </c>
    </row>
    <row r="38" spans="1:11" ht="12.75" customHeight="1" x14ac:dyDescent="0.2">
      <c r="A38" s="58"/>
      <c r="B38" s="44" t="s">
        <v>28</v>
      </c>
      <c r="C38" s="8" t="s">
        <v>27</v>
      </c>
      <c r="D38" s="9">
        <v>0.37</v>
      </c>
      <c r="E38" s="5" t="s">
        <v>94</v>
      </c>
      <c r="F38" s="7">
        <v>176000</v>
      </c>
      <c r="G38" s="7">
        <f t="shared" ref="G38" si="1">(D38*F38)</f>
        <v>65120</v>
      </c>
    </row>
    <row r="39" spans="1:11" ht="12.75" customHeight="1" x14ac:dyDescent="0.2">
      <c r="A39" s="58"/>
      <c r="B39" s="44" t="s">
        <v>88</v>
      </c>
      <c r="C39" s="8" t="s">
        <v>27</v>
      </c>
      <c r="D39" s="9">
        <v>0.75</v>
      </c>
      <c r="E39" s="5" t="s">
        <v>94</v>
      </c>
      <c r="F39" s="7">
        <v>176000</v>
      </c>
      <c r="G39" s="7">
        <f>(D39*F39)</f>
        <v>132000</v>
      </c>
      <c r="I39" s="51" t="s">
        <v>99</v>
      </c>
    </row>
    <row r="40" spans="1:11" ht="12.75" customHeight="1" x14ac:dyDescent="0.2">
      <c r="A40" s="58"/>
      <c r="B40" s="23" t="s">
        <v>89</v>
      </c>
      <c r="C40" s="24" t="s">
        <v>27</v>
      </c>
      <c r="D40" s="25">
        <v>0.37</v>
      </c>
      <c r="E40" s="26" t="s">
        <v>94</v>
      </c>
      <c r="F40" s="7">
        <v>176000</v>
      </c>
      <c r="G40" s="27">
        <f>(D40*F40)</f>
        <v>65120</v>
      </c>
    </row>
    <row r="41" spans="1:11" ht="12.75" customHeight="1" x14ac:dyDescent="0.2">
      <c r="A41" s="57"/>
      <c r="B41" s="66"/>
      <c r="C41" s="66"/>
      <c r="D41" s="66"/>
      <c r="E41" s="66"/>
      <c r="F41" s="66"/>
      <c r="G41" s="92"/>
    </row>
    <row r="42" spans="1:11" ht="12.75" customHeight="1" x14ac:dyDescent="0.2">
      <c r="A42" s="55"/>
      <c r="B42" s="28" t="s">
        <v>29</v>
      </c>
      <c r="C42" s="48"/>
      <c r="D42" s="48"/>
      <c r="E42" s="48"/>
      <c r="F42" s="82"/>
      <c r="G42" s="177">
        <f>SUM(G38:G41)</f>
        <v>262240</v>
      </c>
    </row>
    <row r="43" spans="1:11" ht="12" customHeight="1" x14ac:dyDescent="0.2">
      <c r="A43" s="50"/>
      <c r="B43" s="84"/>
      <c r="C43" s="85"/>
      <c r="D43" s="85"/>
      <c r="E43" s="85"/>
      <c r="F43" s="86"/>
      <c r="G43" s="93"/>
    </row>
    <row r="44" spans="1:11" ht="12" customHeight="1" x14ac:dyDescent="0.2">
      <c r="A44" s="55"/>
      <c r="B44" s="72" t="s">
        <v>30</v>
      </c>
      <c r="C44" s="87"/>
      <c r="D44" s="88"/>
      <c r="E44" s="88"/>
      <c r="F44" s="89"/>
      <c r="G44" s="89"/>
    </row>
    <row r="45" spans="1:11" ht="24" customHeight="1" x14ac:dyDescent="0.2">
      <c r="A45" s="55"/>
      <c r="B45" s="91" t="s">
        <v>31</v>
      </c>
      <c r="C45" s="91" t="s">
        <v>32</v>
      </c>
      <c r="D45" s="91" t="s">
        <v>33</v>
      </c>
      <c r="E45" s="91" t="s">
        <v>19</v>
      </c>
      <c r="F45" s="91" t="s">
        <v>20</v>
      </c>
      <c r="G45" s="91" t="s">
        <v>21</v>
      </c>
      <c r="K45" s="81"/>
    </row>
    <row r="46" spans="1:11" ht="12.75" customHeight="1" x14ac:dyDescent="0.2">
      <c r="A46" s="58"/>
      <c r="B46" s="29" t="s">
        <v>34</v>
      </c>
      <c r="C46" s="12"/>
      <c r="D46" s="12"/>
      <c r="E46" s="12"/>
      <c r="F46" s="12"/>
      <c r="G46" s="12"/>
      <c r="K46" s="81"/>
    </row>
    <row r="47" spans="1:11" ht="12.75" customHeight="1" x14ac:dyDescent="0.2">
      <c r="A47" s="58"/>
      <c r="B47" s="6" t="s">
        <v>35</v>
      </c>
      <c r="C47" s="13" t="s">
        <v>90</v>
      </c>
      <c r="D47" s="14">
        <v>25</v>
      </c>
      <c r="E47" s="13" t="s">
        <v>94</v>
      </c>
      <c r="F47" s="15">
        <v>22000</v>
      </c>
      <c r="G47" s="31">
        <f>(D47*F47)</f>
        <v>550000</v>
      </c>
    </row>
    <row r="48" spans="1:11" ht="12.75" customHeight="1" x14ac:dyDescent="0.2">
      <c r="A48" s="58"/>
      <c r="B48" s="157" t="s">
        <v>36</v>
      </c>
      <c r="C48" s="158"/>
      <c r="D48" s="159"/>
      <c r="E48" s="158"/>
      <c r="F48" s="160"/>
      <c r="G48" s="179"/>
    </row>
    <row r="49" spans="1:7" ht="12.75" customHeight="1" x14ac:dyDescent="0.2">
      <c r="A49" s="58"/>
      <c r="B49" s="16" t="s">
        <v>91</v>
      </c>
      <c r="C49" s="17" t="s">
        <v>92</v>
      </c>
      <c r="D49" s="21">
        <v>40</v>
      </c>
      <c r="E49" s="17" t="s">
        <v>94</v>
      </c>
      <c r="F49" s="15">
        <v>7200</v>
      </c>
      <c r="G49" s="35">
        <f>D49*F49</f>
        <v>288000</v>
      </c>
    </row>
    <row r="50" spans="1:7" ht="12.75" customHeight="1" x14ac:dyDescent="0.2">
      <c r="A50" s="58"/>
      <c r="B50" s="6" t="s">
        <v>37</v>
      </c>
      <c r="C50" s="13" t="s">
        <v>38</v>
      </c>
      <c r="D50" s="14">
        <v>200</v>
      </c>
      <c r="E50" s="13" t="s">
        <v>94</v>
      </c>
      <c r="F50" s="30">
        <v>1681</v>
      </c>
      <c r="G50" s="31">
        <f t="shared" ref="G50:G57" si="2">D50*F50</f>
        <v>336200</v>
      </c>
    </row>
    <row r="51" spans="1:7" ht="12.75" customHeight="1" x14ac:dyDescent="0.2">
      <c r="A51" s="58"/>
      <c r="B51" s="6" t="s">
        <v>93</v>
      </c>
      <c r="C51" s="33" t="s">
        <v>39</v>
      </c>
      <c r="D51" s="34">
        <v>200</v>
      </c>
      <c r="E51" s="33" t="s">
        <v>94</v>
      </c>
      <c r="F51" s="31">
        <v>1261</v>
      </c>
      <c r="G51" s="31">
        <f t="shared" si="2"/>
        <v>252200</v>
      </c>
    </row>
    <row r="52" spans="1:7" ht="12.75" customHeight="1" x14ac:dyDescent="0.2">
      <c r="A52" s="58"/>
      <c r="B52" s="32" t="s">
        <v>117</v>
      </c>
      <c r="C52" s="67" t="s">
        <v>42</v>
      </c>
      <c r="D52" s="66">
        <v>1</v>
      </c>
      <c r="E52" s="36" t="s">
        <v>106</v>
      </c>
      <c r="F52" s="66">
        <v>57870</v>
      </c>
      <c r="G52" s="31">
        <v>57870</v>
      </c>
    </row>
    <row r="53" spans="1:7" ht="12.75" customHeight="1" x14ac:dyDescent="0.2">
      <c r="A53" s="58"/>
      <c r="B53" s="16" t="s">
        <v>40</v>
      </c>
      <c r="C53" s="161"/>
      <c r="D53" s="162"/>
      <c r="E53" s="161"/>
      <c r="F53" s="163"/>
      <c r="G53" s="164"/>
    </row>
    <row r="54" spans="1:7" ht="12.75" customHeight="1" x14ac:dyDescent="0.2">
      <c r="A54" s="58"/>
      <c r="B54" s="181" t="s">
        <v>41</v>
      </c>
      <c r="C54" s="13" t="s">
        <v>42</v>
      </c>
      <c r="D54" s="14">
        <v>4</v>
      </c>
      <c r="E54" s="13" t="s">
        <v>103</v>
      </c>
      <c r="F54" s="15">
        <v>6516</v>
      </c>
      <c r="G54" s="31">
        <f t="shared" si="2"/>
        <v>26064</v>
      </c>
    </row>
    <row r="55" spans="1:7" ht="12.75" customHeight="1" x14ac:dyDescent="0.2">
      <c r="A55" s="58"/>
      <c r="B55" s="181" t="s">
        <v>43</v>
      </c>
      <c r="C55" s="13" t="s">
        <v>38</v>
      </c>
      <c r="D55" s="14">
        <v>0.2</v>
      </c>
      <c r="E55" s="13" t="s">
        <v>103</v>
      </c>
      <c r="F55" s="15">
        <v>188651</v>
      </c>
      <c r="G55" s="31">
        <f t="shared" si="2"/>
        <v>37730.200000000004</v>
      </c>
    </row>
    <row r="56" spans="1:7" ht="12.75" customHeight="1" x14ac:dyDescent="0.2">
      <c r="A56" s="58"/>
      <c r="B56" s="157" t="s">
        <v>44</v>
      </c>
      <c r="C56" s="158"/>
      <c r="D56" s="159"/>
      <c r="E56" s="158"/>
      <c r="F56" s="160"/>
      <c r="G56" s="179"/>
    </row>
    <row r="57" spans="1:7" ht="12.75" customHeight="1" x14ac:dyDescent="0.2">
      <c r="A57" s="58"/>
      <c r="B57" s="175" t="s">
        <v>45</v>
      </c>
      <c r="C57" s="18" t="s">
        <v>42</v>
      </c>
      <c r="D57" s="19">
        <v>4</v>
      </c>
      <c r="E57" s="18" t="s">
        <v>104</v>
      </c>
      <c r="F57" s="20">
        <v>5500</v>
      </c>
      <c r="G57" s="35">
        <f t="shared" si="2"/>
        <v>22000</v>
      </c>
    </row>
    <row r="58" spans="1:7" ht="13.5" customHeight="1" x14ac:dyDescent="0.2">
      <c r="A58" s="55"/>
      <c r="B58" s="47" t="s">
        <v>46</v>
      </c>
      <c r="C58" s="48"/>
      <c r="D58" s="48"/>
      <c r="E58" s="48"/>
      <c r="F58" s="49"/>
      <c r="G58" s="177">
        <f>SUM(G47:G57)</f>
        <v>1570064.2</v>
      </c>
    </row>
    <row r="59" spans="1:7" ht="12" customHeight="1" x14ac:dyDescent="0.2">
      <c r="A59" s="50"/>
      <c r="B59" s="84"/>
      <c r="C59" s="85"/>
      <c r="D59" s="85"/>
      <c r="E59" s="94"/>
      <c r="F59" s="86"/>
      <c r="G59" s="93"/>
    </row>
    <row r="60" spans="1:7" ht="12" customHeight="1" x14ac:dyDescent="0.2">
      <c r="A60" s="55"/>
      <c r="B60" s="72" t="s">
        <v>47</v>
      </c>
      <c r="C60" s="87"/>
      <c r="D60" s="88"/>
      <c r="E60" s="88"/>
      <c r="F60" s="89"/>
      <c r="G60" s="89"/>
    </row>
    <row r="61" spans="1:7" ht="24" customHeight="1" x14ac:dyDescent="0.2">
      <c r="A61" s="55"/>
      <c r="B61" s="95" t="s">
        <v>48</v>
      </c>
      <c r="C61" s="96" t="s">
        <v>32</v>
      </c>
      <c r="D61" s="96" t="s">
        <v>33</v>
      </c>
      <c r="E61" s="95" t="s">
        <v>19</v>
      </c>
      <c r="F61" s="96" t="s">
        <v>20</v>
      </c>
      <c r="G61" s="95" t="s">
        <v>21</v>
      </c>
    </row>
    <row r="62" spans="1:7" ht="12.75" customHeight="1" x14ac:dyDescent="0.2">
      <c r="A62" s="57"/>
      <c r="B62" s="170" t="s">
        <v>114</v>
      </c>
      <c r="C62" s="36" t="s">
        <v>95</v>
      </c>
      <c r="D62" s="171">
        <v>4</v>
      </c>
      <c r="E62" s="172" t="s">
        <v>94</v>
      </c>
      <c r="F62" s="173">
        <v>240000</v>
      </c>
      <c r="G62" s="171">
        <f>(D62*F62)</f>
        <v>960000</v>
      </c>
    </row>
    <row r="63" spans="1:7" ht="13.5" customHeight="1" x14ac:dyDescent="0.2">
      <c r="A63" s="55"/>
      <c r="B63" s="28" t="s">
        <v>49</v>
      </c>
      <c r="C63" s="168"/>
      <c r="D63" s="168"/>
      <c r="E63" s="168"/>
      <c r="F63" s="169"/>
      <c r="G63" s="176">
        <f>SUM(G62)</f>
        <v>960000</v>
      </c>
    </row>
    <row r="64" spans="1:7" ht="12" customHeight="1" x14ac:dyDescent="0.2">
      <c r="A64" s="50"/>
      <c r="B64" s="97"/>
      <c r="C64" s="97"/>
      <c r="D64" s="97"/>
      <c r="E64" s="97"/>
      <c r="F64" s="98"/>
      <c r="G64" s="99"/>
    </row>
    <row r="65" spans="1:8" ht="12" customHeight="1" x14ac:dyDescent="0.2">
      <c r="A65" s="57"/>
      <c r="B65" s="100" t="s">
        <v>50</v>
      </c>
      <c r="C65" s="101"/>
      <c r="D65" s="101"/>
      <c r="E65" s="101"/>
      <c r="F65" s="101"/>
      <c r="G65" s="102">
        <f>G29+G34+G42+G48+G53+G56+G58+G63</f>
        <v>3702304.2</v>
      </c>
      <c r="H65" s="103"/>
    </row>
    <row r="66" spans="1:8" ht="12" customHeight="1" x14ac:dyDescent="0.2">
      <c r="A66" s="57"/>
      <c r="B66" s="104" t="s">
        <v>51</v>
      </c>
      <c r="C66" s="105"/>
      <c r="D66" s="105"/>
      <c r="E66" s="105"/>
      <c r="F66" s="105"/>
      <c r="G66" s="106">
        <f>G65*0.05</f>
        <v>185115.21000000002</v>
      </c>
    </row>
    <row r="67" spans="1:8" ht="12" customHeight="1" x14ac:dyDescent="0.2">
      <c r="A67" s="57"/>
      <c r="B67" s="107" t="s">
        <v>52</v>
      </c>
      <c r="C67" s="108"/>
      <c r="D67" s="108"/>
      <c r="E67" s="108"/>
      <c r="F67" s="108"/>
      <c r="G67" s="109">
        <f>G66+G65</f>
        <v>3887419.41</v>
      </c>
    </row>
    <row r="68" spans="1:8" ht="12" customHeight="1" x14ac:dyDescent="0.2">
      <c r="A68" s="57"/>
      <c r="B68" s="104" t="s">
        <v>53</v>
      </c>
      <c r="C68" s="105"/>
      <c r="D68" s="105"/>
      <c r="E68" s="105"/>
      <c r="F68" s="105"/>
      <c r="G68" s="106">
        <f>G12</f>
        <v>9840000</v>
      </c>
    </row>
    <row r="69" spans="1:8" ht="12" customHeight="1" x14ac:dyDescent="0.2">
      <c r="A69" s="57"/>
      <c r="B69" s="165" t="s">
        <v>54</v>
      </c>
      <c r="C69" s="166"/>
      <c r="D69" s="166"/>
      <c r="E69" s="166"/>
      <c r="F69" s="166"/>
      <c r="G69" s="167">
        <f>G68-G67</f>
        <v>5952580.5899999999</v>
      </c>
    </row>
    <row r="70" spans="1:8" ht="12" customHeight="1" x14ac:dyDescent="0.2">
      <c r="A70" s="57"/>
      <c r="B70" s="110" t="s">
        <v>115</v>
      </c>
      <c r="C70" s="111"/>
      <c r="D70" s="111"/>
      <c r="E70" s="111"/>
      <c r="F70" s="111"/>
      <c r="G70" s="112"/>
    </row>
    <row r="71" spans="1:8" ht="12.75" customHeight="1" thickBot="1" x14ac:dyDescent="0.25">
      <c r="A71" s="57"/>
      <c r="B71" s="113"/>
      <c r="C71" s="111"/>
      <c r="D71" s="111"/>
      <c r="E71" s="111"/>
      <c r="F71" s="111"/>
      <c r="G71" s="112"/>
    </row>
    <row r="72" spans="1:8" ht="12" customHeight="1" x14ac:dyDescent="0.2">
      <c r="A72" s="57"/>
      <c r="B72" s="114" t="s">
        <v>116</v>
      </c>
      <c r="C72" s="115"/>
      <c r="D72" s="115"/>
      <c r="E72" s="115"/>
      <c r="F72" s="116"/>
      <c r="G72" s="112"/>
    </row>
    <row r="73" spans="1:8" ht="12" customHeight="1" x14ac:dyDescent="0.2">
      <c r="A73" s="57"/>
      <c r="B73" s="117" t="s">
        <v>55</v>
      </c>
      <c r="C73" s="118"/>
      <c r="D73" s="118"/>
      <c r="E73" s="118"/>
      <c r="F73" s="119"/>
      <c r="G73" s="112"/>
    </row>
    <row r="74" spans="1:8" ht="12" customHeight="1" x14ac:dyDescent="0.2">
      <c r="A74" s="57"/>
      <c r="B74" s="117" t="s">
        <v>56</v>
      </c>
      <c r="C74" s="118" t="s">
        <v>76</v>
      </c>
      <c r="D74" s="118"/>
      <c r="E74" s="118"/>
      <c r="F74" s="119"/>
      <c r="G74" s="112"/>
    </row>
    <row r="75" spans="1:8" ht="12" customHeight="1" x14ac:dyDescent="0.2">
      <c r="A75" s="57"/>
      <c r="B75" s="117" t="s">
        <v>57</v>
      </c>
      <c r="C75" s="118" t="s">
        <v>77</v>
      </c>
      <c r="D75" s="118"/>
      <c r="E75" s="118"/>
      <c r="F75" s="119"/>
      <c r="G75" s="112"/>
    </row>
    <row r="76" spans="1:8" ht="12" customHeight="1" x14ac:dyDescent="0.2">
      <c r="A76" s="57"/>
      <c r="B76" s="117" t="s">
        <v>58</v>
      </c>
      <c r="C76" s="118"/>
      <c r="D76" s="118"/>
      <c r="E76" s="118"/>
      <c r="F76" s="119"/>
      <c r="G76" s="112"/>
    </row>
    <row r="77" spans="1:8" ht="12" customHeight="1" x14ac:dyDescent="0.2">
      <c r="A77" s="57"/>
      <c r="B77" s="117" t="s">
        <v>59</v>
      </c>
      <c r="C77" s="118"/>
      <c r="D77" s="118"/>
      <c r="E77" s="118"/>
      <c r="F77" s="119"/>
      <c r="G77" s="112"/>
    </row>
    <row r="78" spans="1:8" ht="12.75" customHeight="1" thickBot="1" x14ac:dyDescent="0.25">
      <c r="A78" s="57"/>
      <c r="B78" s="120" t="s">
        <v>60</v>
      </c>
      <c r="C78" s="121"/>
      <c r="D78" s="121"/>
      <c r="E78" s="121"/>
      <c r="F78" s="122"/>
      <c r="G78" s="112"/>
    </row>
    <row r="79" spans="1:8" ht="12.75" customHeight="1" x14ac:dyDescent="0.2">
      <c r="A79" s="57"/>
      <c r="B79" s="113"/>
      <c r="C79" s="118"/>
      <c r="D79" s="118"/>
      <c r="E79" s="118"/>
      <c r="F79" s="118"/>
      <c r="G79" s="112"/>
    </row>
    <row r="80" spans="1:8" ht="15" customHeight="1" thickBot="1" x14ac:dyDescent="0.25">
      <c r="A80" s="57"/>
      <c r="B80" s="182" t="s">
        <v>61</v>
      </c>
      <c r="C80" s="183"/>
      <c r="D80" s="123"/>
      <c r="E80" s="124"/>
      <c r="F80" s="124"/>
      <c r="G80" s="112"/>
    </row>
    <row r="81" spans="1:7" ht="12" customHeight="1" x14ac:dyDescent="0.2">
      <c r="A81" s="57"/>
      <c r="B81" s="125" t="s">
        <v>48</v>
      </c>
      <c r="C81" s="126" t="s">
        <v>62</v>
      </c>
      <c r="D81" s="127" t="s">
        <v>63</v>
      </c>
      <c r="E81" s="124"/>
      <c r="F81" s="124"/>
      <c r="G81" s="112"/>
    </row>
    <row r="82" spans="1:7" ht="12" customHeight="1" x14ac:dyDescent="0.2">
      <c r="A82" s="57"/>
      <c r="B82" s="128" t="s">
        <v>64</v>
      </c>
      <c r="C82" s="129">
        <f>G29</f>
        <v>910000</v>
      </c>
      <c r="D82" s="130">
        <f>(C82/C88)</f>
        <v>0.23408845406778478</v>
      </c>
      <c r="E82" s="124"/>
      <c r="F82" s="124"/>
      <c r="G82" s="112"/>
    </row>
    <row r="83" spans="1:7" ht="12" customHeight="1" x14ac:dyDescent="0.2">
      <c r="A83" s="57"/>
      <c r="B83" s="128" t="s">
        <v>65</v>
      </c>
      <c r="C83" s="131">
        <f>G34</f>
        <v>0</v>
      </c>
      <c r="D83" s="130">
        <v>0</v>
      </c>
      <c r="E83" s="124"/>
      <c r="F83" s="124"/>
      <c r="G83" s="112"/>
    </row>
    <row r="84" spans="1:7" ht="12" customHeight="1" x14ac:dyDescent="0.2">
      <c r="A84" s="57"/>
      <c r="B84" s="128" t="s">
        <v>66</v>
      </c>
      <c r="C84" s="129">
        <f>G42</f>
        <v>262240</v>
      </c>
      <c r="D84" s="130">
        <f>(C84/C88)</f>
        <v>6.7458633181028432E-2</v>
      </c>
      <c r="E84" s="124"/>
      <c r="F84" s="124"/>
      <c r="G84" s="112"/>
    </row>
    <row r="85" spans="1:7" ht="12" customHeight="1" x14ac:dyDescent="0.2">
      <c r="A85" s="57"/>
      <c r="B85" s="128" t="s">
        <v>31</v>
      </c>
      <c r="C85" s="129">
        <f>G48+G53+G56+G58</f>
        <v>1570064.2</v>
      </c>
      <c r="D85" s="130">
        <f>(C85/C88)</f>
        <v>0.40388340809359696</v>
      </c>
      <c r="E85" s="124"/>
      <c r="F85" s="124"/>
      <c r="G85" s="112"/>
    </row>
    <row r="86" spans="1:7" ht="12" customHeight="1" x14ac:dyDescent="0.2">
      <c r="A86" s="57"/>
      <c r="B86" s="128" t="s">
        <v>67</v>
      </c>
      <c r="C86" s="132">
        <f>G63</f>
        <v>960000</v>
      </c>
      <c r="D86" s="130">
        <f>(C86/C88)</f>
        <v>0.24695045703854218</v>
      </c>
      <c r="E86" s="133"/>
      <c r="F86" s="133"/>
      <c r="G86" s="112"/>
    </row>
    <row r="87" spans="1:7" ht="12" customHeight="1" x14ac:dyDescent="0.2">
      <c r="A87" s="57"/>
      <c r="B87" s="128" t="s">
        <v>68</v>
      </c>
      <c r="C87" s="132">
        <f>G66</f>
        <v>185115.21000000002</v>
      </c>
      <c r="D87" s="130">
        <f>(C87/C88)</f>
        <v>4.7619047619047623E-2</v>
      </c>
      <c r="E87" s="133"/>
      <c r="F87" s="133"/>
      <c r="G87" s="112"/>
    </row>
    <row r="88" spans="1:7" ht="12.75" customHeight="1" thickBot="1" x14ac:dyDescent="0.25">
      <c r="A88" s="57"/>
      <c r="B88" s="134" t="s">
        <v>69</v>
      </c>
      <c r="C88" s="135">
        <f>SUM(C82:C87)</f>
        <v>3887419.41</v>
      </c>
      <c r="D88" s="136">
        <f>SUM(D82:D87)</f>
        <v>1</v>
      </c>
      <c r="E88" s="133"/>
      <c r="F88" s="133"/>
      <c r="G88" s="112"/>
    </row>
    <row r="89" spans="1:7" ht="12" customHeight="1" x14ac:dyDescent="0.2">
      <c r="A89" s="57"/>
      <c r="B89" s="113"/>
      <c r="C89" s="111"/>
      <c r="D89" s="111"/>
      <c r="E89" s="111"/>
      <c r="F89" s="111"/>
      <c r="G89" s="112"/>
    </row>
    <row r="90" spans="1:7" ht="12.75" customHeight="1" x14ac:dyDescent="0.2">
      <c r="A90" s="57"/>
      <c r="B90" s="137"/>
      <c r="C90" s="111"/>
      <c r="D90" s="111"/>
      <c r="E90" s="111"/>
      <c r="F90" s="111"/>
      <c r="G90" s="112"/>
    </row>
    <row r="91" spans="1:7" ht="12" customHeight="1" thickBot="1" x14ac:dyDescent="0.25">
      <c r="A91" s="138"/>
      <c r="B91" s="139"/>
      <c r="C91" s="140" t="s">
        <v>109</v>
      </c>
      <c r="D91" s="141" t="s">
        <v>97</v>
      </c>
      <c r="E91" s="142"/>
      <c r="F91" s="143"/>
      <c r="G91" s="112"/>
    </row>
    <row r="92" spans="1:7" ht="12" customHeight="1" thickBot="1" x14ac:dyDescent="0.25">
      <c r="A92" s="57"/>
      <c r="C92" s="144" t="s">
        <v>110</v>
      </c>
      <c r="D92" s="145" t="s">
        <v>111</v>
      </c>
      <c r="E92" s="146" t="s">
        <v>112</v>
      </c>
      <c r="F92" s="147"/>
      <c r="G92" s="148"/>
    </row>
    <row r="93" spans="1:7" ht="12" customHeight="1" x14ac:dyDescent="0.2">
      <c r="A93" s="57"/>
      <c r="B93" s="149" t="s">
        <v>96</v>
      </c>
      <c r="C93" s="150">
        <v>800</v>
      </c>
      <c r="D93" s="151">
        <v>1200</v>
      </c>
      <c r="E93" s="152">
        <v>1600</v>
      </c>
      <c r="F93" s="147"/>
      <c r="G93" s="148"/>
    </row>
    <row r="94" spans="1:7" ht="12.75" customHeight="1" thickBot="1" x14ac:dyDescent="0.25">
      <c r="A94" s="57"/>
      <c r="B94" s="134" t="s">
        <v>98</v>
      </c>
      <c r="C94" s="153">
        <f>C88/C93</f>
        <v>4859.2742625000001</v>
      </c>
      <c r="D94" s="153">
        <f>C88/D93</f>
        <v>3239.5161750000002</v>
      </c>
      <c r="E94" s="154">
        <f>C88/E93</f>
        <v>2429.63713125</v>
      </c>
      <c r="F94" s="147"/>
      <c r="G94" s="148"/>
    </row>
    <row r="95" spans="1:7" ht="15.6" customHeight="1" x14ac:dyDescent="0.2">
      <c r="A95" s="57"/>
      <c r="B95" s="110" t="s">
        <v>70</v>
      </c>
      <c r="C95" s="118"/>
      <c r="D95" s="118"/>
      <c r="E95" s="118"/>
      <c r="F95" s="118"/>
      <c r="G95" s="118"/>
    </row>
  </sheetData>
  <mergeCells count="9">
    <mergeCell ref="B80:C80"/>
    <mergeCell ref="E13:F13"/>
    <mergeCell ref="E11:F11"/>
    <mergeCell ref="E10:F10"/>
    <mergeCell ref="E9:F9"/>
    <mergeCell ref="E14:F14"/>
    <mergeCell ref="E15:F15"/>
    <mergeCell ref="B17:G17"/>
    <mergeCell ref="B16:G16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5"/>
  <sheetViews>
    <sheetView tabSelected="1" zoomScale="110" zoomScaleNormal="110" workbookViewId="0">
      <selection activeCell="F63" sqref="F63"/>
    </sheetView>
  </sheetViews>
  <sheetFormatPr baseColWidth="10" defaultColWidth="10.88671875" defaultRowHeight="11.25" customHeight="1" x14ac:dyDescent="0.2"/>
  <cols>
    <col min="1" max="1" width="4.44140625" style="51" customWidth="1"/>
    <col min="2" max="2" width="17.77734375" style="51" customWidth="1"/>
    <col min="3" max="3" width="19.44140625" style="51" customWidth="1"/>
    <col min="4" max="4" width="9.44140625" style="51" customWidth="1"/>
    <col min="5" max="5" width="14.44140625" style="51" customWidth="1"/>
    <col min="6" max="6" width="11" style="51" customWidth="1"/>
    <col min="7" max="7" width="12.44140625" style="51" customWidth="1"/>
    <col min="8" max="255" width="10.88671875" style="51" customWidth="1"/>
    <col min="256" max="16384" width="10.88671875" style="52"/>
  </cols>
  <sheetData>
    <row r="1" spans="1:7" ht="15" customHeight="1" x14ac:dyDescent="0.2">
      <c r="A1" s="50"/>
      <c r="B1" s="50"/>
      <c r="C1" s="50"/>
      <c r="D1" s="50"/>
      <c r="E1" s="50"/>
      <c r="F1" s="50"/>
      <c r="G1" s="50"/>
    </row>
    <row r="2" spans="1:7" ht="15" customHeight="1" x14ac:dyDescent="0.2">
      <c r="A2" s="50"/>
      <c r="B2" s="50"/>
      <c r="C2" s="50"/>
      <c r="D2" s="50"/>
      <c r="E2" s="50"/>
      <c r="F2" s="50"/>
      <c r="G2" s="50"/>
    </row>
    <row r="3" spans="1:7" ht="15" customHeight="1" x14ac:dyDescent="0.2">
      <c r="A3" s="50"/>
      <c r="B3" s="50"/>
      <c r="C3" s="50"/>
      <c r="D3" s="50"/>
      <c r="E3" s="50"/>
      <c r="F3" s="50"/>
      <c r="G3" s="50"/>
    </row>
    <row r="4" spans="1:7" ht="15" customHeight="1" x14ac:dyDescent="0.2">
      <c r="A4" s="50"/>
      <c r="B4" s="50"/>
      <c r="C4" s="50"/>
      <c r="D4" s="50"/>
      <c r="E4" s="50"/>
      <c r="F4" s="50"/>
      <c r="G4" s="50"/>
    </row>
    <row r="5" spans="1:7" ht="15" customHeight="1" x14ac:dyDescent="0.2">
      <c r="A5" s="50"/>
      <c r="B5" s="50"/>
      <c r="C5" s="50"/>
      <c r="D5" s="50"/>
      <c r="E5" s="50"/>
      <c r="F5" s="50"/>
      <c r="G5" s="50"/>
    </row>
    <row r="6" spans="1:7" ht="15" customHeight="1" x14ac:dyDescent="0.2">
      <c r="A6" s="50"/>
      <c r="B6" s="50"/>
      <c r="C6" s="50"/>
      <c r="D6" s="50"/>
      <c r="E6" s="50"/>
      <c r="F6" s="50"/>
      <c r="G6" s="50"/>
    </row>
    <row r="7" spans="1:7" ht="15" customHeight="1" x14ac:dyDescent="0.2">
      <c r="A7" s="50"/>
      <c r="B7" s="50"/>
      <c r="C7" s="50"/>
      <c r="D7" s="50"/>
      <c r="E7" s="50"/>
      <c r="F7" s="50"/>
      <c r="G7" s="50"/>
    </row>
    <row r="8" spans="1:7" ht="15" customHeight="1" x14ac:dyDescent="0.2">
      <c r="A8" s="50"/>
      <c r="B8" s="53"/>
      <c r="C8" s="54"/>
      <c r="D8" s="50"/>
      <c r="E8" s="54"/>
      <c r="F8" s="54"/>
      <c r="G8" s="54"/>
    </row>
    <row r="9" spans="1:7" ht="12" customHeight="1" x14ac:dyDescent="0.2">
      <c r="A9" s="55"/>
      <c r="B9" s="56" t="s">
        <v>0</v>
      </c>
      <c r="C9" s="155" t="s">
        <v>72</v>
      </c>
      <c r="D9" s="45"/>
      <c r="E9" s="186" t="s">
        <v>108</v>
      </c>
      <c r="F9" s="187"/>
      <c r="G9" s="156">
        <v>1200</v>
      </c>
    </row>
    <row r="10" spans="1:7" ht="38.25" customHeight="1" x14ac:dyDescent="0.2">
      <c r="A10" s="55"/>
      <c r="B10" s="1" t="s">
        <v>1</v>
      </c>
      <c r="C10" s="2" t="s">
        <v>79</v>
      </c>
      <c r="D10" s="45"/>
      <c r="E10" s="184" t="s">
        <v>2</v>
      </c>
      <c r="F10" s="185"/>
      <c r="G10" s="3" t="s">
        <v>113</v>
      </c>
    </row>
    <row r="11" spans="1:7" ht="18" customHeight="1" x14ac:dyDescent="0.2">
      <c r="A11" s="55"/>
      <c r="B11" s="1" t="s">
        <v>3</v>
      </c>
      <c r="C11" s="3" t="s">
        <v>4</v>
      </c>
      <c r="D11" s="45"/>
      <c r="E11" s="184" t="s">
        <v>107</v>
      </c>
      <c r="F11" s="185"/>
      <c r="G11" s="4">
        <v>8200</v>
      </c>
    </row>
    <row r="12" spans="1:7" ht="11.25" customHeight="1" x14ac:dyDescent="0.2">
      <c r="A12" s="55"/>
      <c r="B12" s="1" t="s">
        <v>5</v>
      </c>
      <c r="C12" s="5" t="s">
        <v>73</v>
      </c>
      <c r="D12" s="45"/>
      <c r="E12" s="6" t="s">
        <v>6</v>
      </c>
      <c r="F12" s="21"/>
      <c r="G12" s="7">
        <f>(G9*G11)</f>
        <v>9840000</v>
      </c>
    </row>
    <row r="13" spans="1:7" ht="11.25" customHeight="1" x14ac:dyDescent="0.2">
      <c r="A13" s="55"/>
      <c r="B13" s="1" t="s">
        <v>7</v>
      </c>
      <c r="C13" s="3" t="s">
        <v>74</v>
      </c>
      <c r="D13" s="45"/>
      <c r="E13" s="184" t="s">
        <v>8</v>
      </c>
      <c r="F13" s="185"/>
      <c r="G13" s="3" t="s">
        <v>75</v>
      </c>
    </row>
    <row r="14" spans="1:7" ht="13.5" customHeight="1" x14ac:dyDescent="0.2">
      <c r="A14" s="55"/>
      <c r="B14" s="1" t="s">
        <v>9</v>
      </c>
      <c r="C14" s="3" t="s">
        <v>71</v>
      </c>
      <c r="D14" s="45"/>
      <c r="E14" s="184" t="s">
        <v>10</v>
      </c>
      <c r="F14" s="185"/>
      <c r="G14" s="3" t="s">
        <v>78</v>
      </c>
    </row>
    <row r="15" spans="1:7" ht="25.5" customHeight="1" thickBot="1" x14ac:dyDescent="0.25">
      <c r="A15" s="55"/>
      <c r="B15" s="42" t="s">
        <v>11</v>
      </c>
      <c r="C15" s="43">
        <v>44727</v>
      </c>
      <c r="D15" s="46"/>
      <c r="E15" s="188" t="s">
        <v>12</v>
      </c>
      <c r="F15" s="189"/>
      <c r="G15" s="26" t="s">
        <v>13</v>
      </c>
    </row>
    <row r="16" spans="1:7" ht="12" customHeight="1" thickBot="1" x14ac:dyDescent="0.25">
      <c r="A16" s="57"/>
      <c r="B16" s="192" t="s">
        <v>105</v>
      </c>
      <c r="C16" s="193"/>
      <c r="D16" s="193"/>
      <c r="E16" s="193"/>
      <c r="F16" s="193"/>
      <c r="G16" s="194"/>
    </row>
    <row r="17" spans="1:7" ht="12" customHeight="1" x14ac:dyDescent="0.2">
      <c r="A17" s="58"/>
      <c r="B17" s="190" t="s">
        <v>14</v>
      </c>
      <c r="C17" s="191"/>
      <c r="D17" s="191"/>
      <c r="E17" s="191"/>
      <c r="F17" s="191"/>
      <c r="G17" s="191"/>
    </row>
    <row r="18" spans="1:7" ht="12" customHeight="1" x14ac:dyDescent="0.2">
      <c r="A18" s="50"/>
      <c r="B18" s="59"/>
      <c r="C18" s="60"/>
      <c r="D18" s="60"/>
      <c r="E18" s="60"/>
      <c r="F18" s="61"/>
      <c r="G18" s="61"/>
    </row>
    <row r="19" spans="1:7" ht="12" customHeight="1" x14ac:dyDescent="0.2">
      <c r="A19" s="55"/>
      <c r="B19" s="62" t="s">
        <v>15</v>
      </c>
      <c r="C19" s="63"/>
      <c r="D19" s="64"/>
      <c r="E19" s="64"/>
      <c r="F19" s="64"/>
      <c r="G19" s="64"/>
    </row>
    <row r="20" spans="1:7" ht="24" customHeight="1" x14ac:dyDescent="0.2">
      <c r="A20" s="58"/>
      <c r="B20" s="65" t="s">
        <v>16</v>
      </c>
      <c r="C20" s="65" t="s">
        <v>17</v>
      </c>
      <c r="D20" s="65" t="s">
        <v>18</v>
      </c>
      <c r="E20" s="65" t="s">
        <v>19</v>
      </c>
      <c r="F20" s="65" t="s">
        <v>20</v>
      </c>
      <c r="G20" s="65" t="s">
        <v>21</v>
      </c>
    </row>
    <row r="21" spans="1:7" ht="18.600000000000001" customHeight="1" x14ac:dyDescent="0.2">
      <c r="A21" s="57"/>
      <c r="B21" s="66" t="s">
        <v>81</v>
      </c>
      <c r="C21" s="67" t="s">
        <v>22</v>
      </c>
      <c r="D21" s="67">
        <v>2</v>
      </c>
      <c r="E21" s="67" t="s">
        <v>94</v>
      </c>
      <c r="F21" s="68">
        <v>26000</v>
      </c>
      <c r="G21" s="39">
        <f>(D21*F21)</f>
        <v>52000</v>
      </c>
    </row>
    <row r="22" spans="1:7" ht="19.2" customHeight="1" x14ac:dyDescent="0.2">
      <c r="A22" s="58"/>
      <c r="B22" s="37" t="s">
        <v>80</v>
      </c>
      <c r="C22" s="38" t="s">
        <v>22</v>
      </c>
      <c r="D22" s="40">
        <v>6</v>
      </c>
      <c r="E22" s="38" t="s">
        <v>82</v>
      </c>
      <c r="F22" s="68">
        <v>26000</v>
      </c>
      <c r="G22" s="39">
        <f>(D22*F22)</f>
        <v>156000</v>
      </c>
    </row>
    <row r="23" spans="1:7" ht="15.6" customHeight="1" x14ac:dyDescent="0.2">
      <c r="A23" s="58"/>
      <c r="B23" s="37" t="s">
        <v>102</v>
      </c>
      <c r="C23" s="38" t="s">
        <v>22</v>
      </c>
      <c r="D23" s="40">
        <v>2</v>
      </c>
      <c r="E23" s="38" t="s">
        <v>94</v>
      </c>
      <c r="F23" s="68">
        <v>26000</v>
      </c>
      <c r="G23" s="39">
        <f>(D23*F23)</f>
        <v>52000</v>
      </c>
    </row>
    <row r="24" spans="1:7" ht="17.399999999999999" customHeight="1" x14ac:dyDescent="0.2">
      <c r="A24" s="58"/>
      <c r="B24" s="37" t="s">
        <v>87</v>
      </c>
      <c r="C24" s="38" t="s">
        <v>22</v>
      </c>
      <c r="D24" s="40">
        <v>1</v>
      </c>
      <c r="E24" s="38" t="s">
        <v>101</v>
      </c>
      <c r="F24" s="68">
        <v>26000</v>
      </c>
      <c r="G24" s="39">
        <f>(D24*F24)</f>
        <v>26000</v>
      </c>
    </row>
    <row r="25" spans="1:7" ht="25.5" customHeight="1" x14ac:dyDescent="0.2">
      <c r="A25" s="58"/>
      <c r="B25" s="174" t="s">
        <v>83</v>
      </c>
      <c r="C25" s="8" t="s">
        <v>22</v>
      </c>
      <c r="D25" s="41">
        <v>8</v>
      </c>
      <c r="E25" s="8" t="s">
        <v>101</v>
      </c>
      <c r="F25" s="68">
        <v>26000</v>
      </c>
      <c r="G25" s="39">
        <f t="shared" ref="G25:G28" si="0">(D25*F25)</f>
        <v>208000</v>
      </c>
    </row>
    <row r="26" spans="1:7" ht="25.5" customHeight="1" x14ac:dyDescent="0.2">
      <c r="A26" s="58"/>
      <c r="B26" s="174" t="s">
        <v>84</v>
      </c>
      <c r="C26" s="8" t="s">
        <v>22</v>
      </c>
      <c r="D26" s="41">
        <v>4</v>
      </c>
      <c r="E26" s="8" t="s">
        <v>82</v>
      </c>
      <c r="F26" s="68">
        <v>26000</v>
      </c>
      <c r="G26" s="39">
        <f t="shared" si="0"/>
        <v>104000</v>
      </c>
    </row>
    <row r="27" spans="1:7" ht="25.5" customHeight="1" x14ac:dyDescent="0.2">
      <c r="A27" s="58"/>
      <c r="B27" s="174" t="s">
        <v>85</v>
      </c>
      <c r="C27" s="8" t="s">
        <v>22</v>
      </c>
      <c r="D27" s="41">
        <v>10</v>
      </c>
      <c r="E27" s="8" t="s">
        <v>100</v>
      </c>
      <c r="F27" s="68">
        <v>26000</v>
      </c>
      <c r="G27" s="39">
        <f t="shared" si="0"/>
        <v>260000</v>
      </c>
    </row>
    <row r="28" spans="1:7" ht="25.5" customHeight="1" x14ac:dyDescent="0.2">
      <c r="A28" s="58"/>
      <c r="B28" s="174" t="s">
        <v>86</v>
      </c>
      <c r="C28" s="8" t="s">
        <v>22</v>
      </c>
      <c r="D28" s="41">
        <v>2</v>
      </c>
      <c r="E28" s="8" t="s">
        <v>94</v>
      </c>
      <c r="F28" s="68">
        <v>26000</v>
      </c>
      <c r="G28" s="39">
        <f t="shared" si="0"/>
        <v>52000</v>
      </c>
    </row>
    <row r="29" spans="1:7" ht="12.75" customHeight="1" x14ac:dyDescent="0.2">
      <c r="A29" s="58"/>
      <c r="B29" s="10" t="s">
        <v>23</v>
      </c>
      <c r="C29" s="11"/>
      <c r="D29" s="11"/>
      <c r="E29" s="11"/>
      <c r="F29" s="22"/>
      <c r="G29" s="178">
        <f>SUM(G21:G28)</f>
        <v>910000</v>
      </c>
    </row>
    <row r="30" spans="1:7" ht="12" customHeight="1" x14ac:dyDescent="0.2">
      <c r="A30" s="50"/>
      <c r="B30" s="69"/>
      <c r="C30" s="70"/>
      <c r="D30" s="70"/>
      <c r="E30" s="70"/>
      <c r="F30" s="71"/>
      <c r="G30" s="71"/>
    </row>
    <row r="31" spans="1:7" ht="12" customHeight="1" x14ac:dyDescent="0.2">
      <c r="A31" s="55"/>
      <c r="B31" s="72" t="s">
        <v>24</v>
      </c>
      <c r="C31" s="73"/>
      <c r="D31" s="74"/>
      <c r="E31" s="74"/>
      <c r="F31" s="75"/>
      <c r="G31" s="75"/>
    </row>
    <row r="32" spans="1:7" ht="24" customHeight="1" x14ac:dyDescent="0.2">
      <c r="A32" s="55"/>
      <c r="B32" s="76" t="s">
        <v>16</v>
      </c>
      <c r="C32" s="77" t="s">
        <v>17</v>
      </c>
      <c r="D32" s="77" t="s">
        <v>18</v>
      </c>
      <c r="E32" s="76" t="s">
        <v>19</v>
      </c>
      <c r="F32" s="77" t="s">
        <v>20</v>
      </c>
      <c r="G32" s="76" t="s">
        <v>21</v>
      </c>
    </row>
    <row r="33" spans="1:11" ht="12" customHeight="1" x14ac:dyDescent="0.2">
      <c r="A33" s="55"/>
      <c r="B33" s="78"/>
      <c r="C33" s="79"/>
      <c r="D33" s="79"/>
      <c r="E33" s="79"/>
      <c r="F33" s="80"/>
      <c r="G33" s="80"/>
      <c r="I33" s="81"/>
    </row>
    <row r="34" spans="1:11" ht="12" customHeight="1" x14ac:dyDescent="0.2">
      <c r="A34" s="55"/>
      <c r="B34" s="47" t="s">
        <v>25</v>
      </c>
      <c r="C34" s="48"/>
      <c r="D34" s="48"/>
      <c r="E34" s="48"/>
      <c r="F34" s="82"/>
      <c r="G34" s="83">
        <f>SUM(G33)</f>
        <v>0</v>
      </c>
    </row>
    <row r="35" spans="1:11" ht="12" customHeight="1" x14ac:dyDescent="0.2">
      <c r="A35" s="50"/>
      <c r="B35" s="84"/>
      <c r="C35" s="85"/>
      <c r="D35" s="85"/>
      <c r="E35" s="85"/>
      <c r="F35" s="86"/>
      <c r="G35" s="86"/>
    </row>
    <row r="36" spans="1:11" ht="12" customHeight="1" x14ac:dyDescent="0.2">
      <c r="A36" s="55"/>
      <c r="B36" s="72" t="s">
        <v>26</v>
      </c>
      <c r="C36" s="87"/>
      <c r="D36" s="88"/>
      <c r="E36" s="88"/>
      <c r="F36" s="89"/>
      <c r="G36" s="89"/>
    </row>
    <row r="37" spans="1:11" ht="24" customHeight="1" x14ac:dyDescent="0.2">
      <c r="A37" s="55"/>
      <c r="B37" s="90" t="s">
        <v>16</v>
      </c>
      <c r="C37" s="90" t="s">
        <v>17</v>
      </c>
      <c r="D37" s="90" t="s">
        <v>18</v>
      </c>
      <c r="E37" s="90" t="s">
        <v>19</v>
      </c>
      <c r="F37" s="91" t="s">
        <v>20</v>
      </c>
      <c r="G37" s="90" t="s">
        <v>21</v>
      </c>
    </row>
    <row r="38" spans="1:11" ht="12.75" customHeight="1" x14ac:dyDescent="0.2">
      <c r="A38" s="58"/>
      <c r="B38" s="174" t="s">
        <v>28</v>
      </c>
      <c r="C38" s="8" t="s">
        <v>27</v>
      </c>
      <c r="D38" s="9">
        <v>0.37</v>
      </c>
      <c r="E38" s="5" t="s">
        <v>94</v>
      </c>
      <c r="F38" s="7">
        <v>180000</v>
      </c>
      <c r="G38" s="7">
        <f t="shared" ref="G38" si="1">(D38*F38)</f>
        <v>66600</v>
      </c>
    </row>
    <row r="39" spans="1:11" ht="12.75" customHeight="1" x14ac:dyDescent="0.2">
      <c r="A39" s="58"/>
      <c r="B39" s="174" t="s">
        <v>88</v>
      </c>
      <c r="C39" s="8" t="s">
        <v>27</v>
      </c>
      <c r="D39" s="9">
        <v>0.75</v>
      </c>
      <c r="E39" s="5" t="s">
        <v>94</v>
      </c>
      <c r="F39" s="7">
        <v>180000</v>
      </c>
      <c r="G39" s="7">
        <f>(D39*F39)</f>
        <v>135000</v>
      </c>
      <c r="I39" s="51" t="s">
        <v>99</v>
      </c>
    </row>
    <row r="40" spans="1:11" ht="12.75" customHeight="1" x14ac:dyDescent="0.2">
      <c r="A40" s="58"/>
      <c r="B40" s="23" t="s">
        <v>89</v>
      </c>
      <c r="C40" s="24" t="s">
        <v>27</v>
      </c>
      <c r="D40" s="25">
        <v>0.37</v>
      </c>
      <c r="E40" s="26" t="s">
        <v>94</v>
      </c>
      <c r="F40" s="7">
        <v>180000</v>
      </c>
      <c r="G40" s="27">
        <f>(D40*F40)</f>
        <v>66600</v>
      </c>
    </row>
    <row r="41" spans="1:11" ht="12.75" customHeight="1" x14ac:dyDescent="0.2">
      <c r="A41" s="57"/>
      <c r="B41" s="66"/>
      <c r="C41" s="66"/>
      <c r="D41" s="66"/>
      <c r="E41" s="66"/>
      <c r="F41" s="66"/>
      <c r="G41" s="92"/>
    </row>
    <row r="42" spans="1:11" ht="12.75" customHeight="1" x14ac:dyDescent="0.2">
      <c r="A42" s="55"/>
      <c r="B42" s="28" t="s">
        <v>29</v>
      </c>
      <c r="C42" s="48"/>
      <c r="D42" s="48"/>
      <c r="E42" s="48"/>
      <c r="F42" s="49"/>
      <c r="G42" s="177">
        <f>SUM(G38:G41)</f>
        <v>268200</v>
      </c>
    </row>
    <row r="43" spans="1:11" ht="12" customHeight="1" x14ac:dyDescent="0.2">
      <c r="A43" s="50"/>
      <c r="B43" s="84"/>
      <c r="C43" s="85"/>
      <c r="D43" s="85"/>
      <c r="E43" s="85"/>
      <c r="F43" s="86"/>
      <c r="G43" s="93"/>
    </row>
    <row r="44" spans="1:11" ht="12" customHeight="1" x14ac:dyDescent="0.2">
      <c r="A44" s="55"/>
      <c r="B44" s="72" t="s">
        <v>30</v>
      </c>
      <c r="C44" s="87"/>
      <c r="D44" s="88"/>
      <c r="E44" s="88"/>
      <c r="F44" s="89"/>
      <c r="G44" s="89"/>
    </row>
    <row r="45" spans="1:11" ht="24" customHeight="1" x14ac:dyDescent="0.2">
      <c r="A45" s="55"/>
      <c r="B45" s="91" t="s">
        <v>31</v>
      </c>
      <c r="C45" s="91" t="s">
        <v>32</v>
      </c>
      <c r="D45" s="91" t="s">
        <v>33</v>
      </c>
      <c r="E45" s="91" t="s">
        <v>19</v>
      </c>
      <c r="F45" s="91" t="s">
        <v>20</v>
      </c>
      <c r="G45" s="91" t="s">
        <v>21</v>
      </c>
      <c r="K45" s="81"/>
    </row>
    <row r="46" spans="1:11" ht="12.75" customHeight="1" x14ac:dyDescent="0.2">
      <c r="A46" s="58"/>
      <c r="B46" s="29" t="s">
        <v>34</v>
      </c>
      <c r="C46" s="12"/>
      <c r="D46" s="12"/>
      <c r="E46" s="12"/>
      <c r="F46" s="12"/>
      <c r="G46" s="12"/>
      <c r="K46" s="81"/>
    </row>
    <row r="47" spans="1:11" ht="12.75" customHeight="1" x14ac:dyDescent="0.2">
      <c r="A47" s="58"/>
      <c r="B47" s="6" t="s">
        <v>35</v>
      </c>
      <c r="C47" s="13" t="s">
        <v>90</v>
      </c>
      <c r="D47" s="14">
        <v>25</v>
      </c>
      <c r="E47" s="13" t="s">
        <v>94</v>
      </c>
      <c r="F47" s="15">
        <f>CILANTRO!F47*'A junio'!$I$47</f>
        <v>22990</v>
      </c>
      <c r="G47" s="31">
        <f>(D47*F47)</f>
        <v>574750</v>
      </c>
      <c r="I47" s="51">
        <v>1.0449999999999999</v>
      </c>
    </row>
    <row r="48" spans="1:11" ht="12.75" customHeight="1" x14ac:dyDescent="0.2">
      <c r="A48" s="58"/>
      <c r="B48" s="157" t="s">
        <v>36</v>
      </c>
      <c r="C48" s="158"/>
      <c r="D48" s="159"/>
      <c r="E48" s="158"/>
      <c r="F48" s="15">
        <f>CILANTRO!F48*'A junio'!$I$47</f>
        <v>0</v>
      </c>
      <c r="G48" s="179"/>
    </row>
    <row r="49" spans="1:7" ht="12.75" customHeight="1" x14ac:dyDescent="0.2">
      <c r="A49" s="58"/>
      <c r="B49" s="16" t="s">
        <v>91</v>
      </c>
      <c r="C49" s="17" t="s">
        <v>92</v>
      </c>
      <c r="D49" s="21">
        <v>40</v>
      </c>
      <c r="E49" s="17" t="s">
        <v>94</v>
      </c>
      <c r="F49" s="15">
        <f>CILANTRO!F49*'A junio'!$I$47</f>
        <v>7523.9999999999991</v>
      </c>
      <c r="G49" s="35">
        <f>D49*F49</f>
        <v>300959.99999999994</v>
      </c>
    </row>
    <row r="50" spans="1:7" ht="12.75" customHeight="1" x14ac:dyDescent="0.2">
      <c r="A50" s="58"/>
      <c r="B50" s="6" t="s">
        <v>37</v>
      </c>
      <c r="C50" s="13" t="s">
        <v>38</v>
      </c>
      <c r="D50" s="14">
        <v>200</v>
      </c>
      <c r="E50" s="13" t="s">
        <v>94</v>
      </c>
      <c r="F50" s="15">
        <f>CILANTRO!F50*'A junio'!$I$47</f>
        <v>1756.645</v>
      </c>
      <c r="G50" s="31">
        <f t="shared" ref="G50:G57" si="2">D50*F50</f>
        <v>351329</v>
      </c>
    </row>
    <row r="51" spans="1:7" ht="12.75" customHeight="1" x14ac:dyDescent="0.2">
      <c r="A51" s="58"/>
      <c r="B51" s="6" t="s">
        <v>93</v>
      </c>
      <c r="C51" s="33" t="s">
        <v>39</v>
      </c>
      <c r="D51" s="34">
        <v>200</v>
      </c>
      <c r="E51" s="33" t="s">
        <v>94</v>
      </c>
      <c r="F51" s="15">
        <f>CILANTRO!F51*'A junio'!$I$47</f>
        <v>1317.7449999999999</v>
      </c>
      <c r="G51" s="31">
        <f t="shared" si="2"/>
        <v>263549</v>
      </c>
    </row>
    <row r="52" spans="1:7" ht="12.75" customHeight="1" x14ac:dyDescent="0.2">
      <c r="A52" s="58"/>
      <c r="B52" s="32" t="s">
        <v>117</v>
      </c>
      <c r="C52" s="67" t="s">
        <v>42</v>
      </c>
      <c r="D52" s="66">
        <v>1</v>
      </c>
      <c r="E52" s="36" t="s">
        <v>106</v>
      </c>
      <c r="F52" s="15">
        <f>CILANTRO!F52*'A junio'!$I$47</f>
        <v>60474.149999999994</v>
      </c>
      <c r="G52" s="31">
        <v>57870</v>
      </c>
    </row>
    <row r="53" spans="1:7" ht="12.75" customHeight="1" x14ac:dyDescent="0.2">
      <c r="A53" s="58"/>
      <c r="B53" s="16" t="s">
        <v>40</v>
      </c>
      <c r="C53" s="161"/>
      <c r="D53" s="162"/>
      <c r="E53" s="161"/>
      <c r="F53" s="15">
        <f>CILANTRO!F53*'A junio'!$I$47</f>
        <v>0</v>
      </c>
      <c r="G53" s="164"/>
    </row>
    <row r="54" spans="1:7" ht="12.75" customHeight="1" x14ac:dyDescent="0.2">
      <c r="A54" s="58"/>
      <c r="B54" s="181" t="s">
        <v>41</v>
      </c>
      <c r="C54" s="13" t="s">
        <v>42</v>
      </c>
      <c r="D54" s="14">
        <v>4</v>
      </c>
      <c r="E54" s="13" t="s">
        <v>103</v>
      </c>
      <c r="F54" s="15">
        <f>CILANTRO!F54*'A junio'!$I$47</f>
        <v>6809.2199999999993</v>
      </c>
      <c r="G54" s="31">
        <f t="shared" si="2"/>
        <v>27236.879999999997</v>
      </c>
    </row>
    <row r="55" spans="1:7" ht="12.75" customHeight="1" x14ac:dyDescent="0.2">
      <c r="A55" s="58"/>
      <c r="B55" s="181" t="s">
        <v>43</v>
      </c>
      <c r="C55" s="13" t="s">
        <v>38</v>
      </c>
      <c r="D55" s="14">
        <v>0.2</v>
      </c>
      <c r="E55" s="13" t="s">
        <v>103</v>
      </c>
      <c r="F55" s="15">
        <f>CILANTRO!F55*'A junio'!$I$47</f>
        <v>197140.29499999998</v>
      </c>
      <c r="G55" s="31">
        <f t="shared" si="2"/>
        <v>39428.059000000001</v>
      </c>
    </row>
    <row r="56" spans="1:7" ht="12.75" customHeight="1" x14ac:dyDescent="0.2">
      <c r="A56" s="58"/>
      <c r="B56" s="157" t="s">
        <v>44</v>
      </c>
      <c r="C56" s="158"/>
      <c r="D56" s="159"/>
      <c r="E56" s="158"/>
      <c r="F56" s="15">
        <f>CILANTRO!F56*'A junio'!$I$47</f>
        <v>0</v>
      </c>
      <c r="G56" s="179"/>
    </row>
    <row r="57" spans="1:7" ht="12.75" customHeight="1" x14ac:dyDescent="0.2">
      <c r="A57" s="58"/>
      <c r="B57" s="175" t="s">
        <v>45</v>
      </c>
      <c r="C57" s="18" t="s">
        <v>42</v>
      </c>
      <c r="D57" s="19">
        <v>4</v>
      </c>
      <c r="E57" s="18" t="s">
        <v>104</v>
      </c>
      <c r="F57" s="15">
        <f>CILANTRO!F57*'A junio'!$I$47</f>
        <v>5747.5</v>
      </c>
      <c r="G57" s="35">
        <f t="shared" si="2"/>
        <v>22990</v>
      </c>
    </row>
    <row r="58" spans="1:7" ht="13.5" customHeight="1" x14ac:dyDescent="0.2">
      <c r="A58" s="55"/>
      <c r="B58" s="47" t="s">
        <v>46</v>
      </c>
      <c r="C58" s="48"/>
      <c r="D58" s="48"/>
      <c r="E58" s="48"/>
      <c r="F58" s="49"/>
      <c r="G58" s="177">
        <f>SUM(G47:G57)</f>
        <v>1638112.9389999998</v>
      </c>
    </row>
    <row r="59" spans="1:7" ht="12" customHeight="1" x14ac:dyDescent="0.2">
      <c r="A59" s="50"/>
      <c r="B59" s="84"/>
      <c r="C59" s="85"/>
      <c r="D59" s="85"/>
      <c r="E59" s="94"/>
      <c r="F59" s="86"/>
      <c r="G59" s="93"/>
    </row>
    <row r="60" spans="1:7" ht="12" customHeight="1" x14ac:dyDescent="0.2">
      <c r="A60" s="55"/>
      <c r="B60" s="72" t="s">
        <v>47</v>
      </c>
      <c r="C60" s="87"/>
      <c r="D60" s="88"/>
      <c r="E60" s="88"/>
      <c r="F60" s="89"/>
      <c r="G60" s="89"/>
    </row>
    <row r="61" spans="1:7" ht="24" customHeight="1" x14ac:dyDescent="0.2">
      <c r="A61" s="55"/>
      <c r="B61" s="95" t="s">
        <v>48</v>
      </c>
      <c r="C61" s="96" t="s">
        <v>32</v>
      </c>
      <c r="D61" s="96" t="s">
        <v>33</v>
      </c>
      <c r="E61" s="95" t="s">
        <v>19</v>
      </c>
      <c r="F61" s="96" t="s">
        <v>20</v>
      </c>
      <c r="G61" s="95" t="s">
        <v>21</v>
      </c>
    </row>
    <row r="62" spans="1:7" ht="12.75" customHeight="1" x14ac:dyDescent="0.2">
      <c r="A62" s="57"/>
      <c r="B62" s="170" t="s">
        <v>114</v>
      </c>
      <c r="C62" s="36" t="s">
        <v>95</v>
      </c>
      <c r="D62" s="171">
        <v>4</v>
      </c>
      <c r="E62" s="172" t="s">
        <v>94</v>
      </c>
      <c r="F62" s="173">
        <f>CILANTRO!F62*'A junio'!I47</f>
        <v>250799.99999999997</v>
      </c>
      <c r="G62" s="171">
        <f>(D62*F62)</f>
        <v>1003199.9999999999</v>
      </c>
    </row>
    <row r="63" spans="1:7" ht="13.5" customHeight="1" x14ac:dyDescent="0.2">
      <c r="A63" s="55"/>
      <c r="B63" s="28" t="s">
        <v>49</v>
      </c>
      <c r="C63" s="168"/>
      <c r="D63" s="168"/>
      <c r="E63" s="168"/>
      <c r="F63" s="169"/>
      <c r="G63" s="176">
        <f>SUM(G62)</f>
        <v>1003199.9999999999</v>
      </c>
    </row>
    <row r="64" spans="1:7" ht="12" customHeight="1" x14ac:dyDescent="0.2">
      <c r="A64" s="50"/>
      <c r="B64" s="97"/>
      <c r="C64" s="97"/>
      <c r="D64" s="97"/>
      <c r="E64" s="97"/>
      <c r="F64" s="98"/>
      <c r="G64" s="99"/>
    </row>
    <row r="65" spans="1:8" ht="12" customHeight="1" x14ac:dyDescent="0.2">
      <c r="A65" s="57"/>
      <c r="B65" s="100" t="s">
        <v>50</v>
      </c>
      <c r="C65" s="101"/>
      <c r="D65" s="101"/>
      <c r="E65" s="101"/>
      <c r="F65" s="101"/>
      <c r="G65" s="102">
        <f>G29+G34+G42+G48+G53+G56+G58+G63</f>
        <v>3819512.9389999998</v>
      </c>
      <c r="H65" s="103"/>
    </row>
    <row r="66" spans="1:8" ht="12" customHeight="1" x14ac:dyDescent="0.2">
      <c r="A66" s="57"/>
      <c r="B66" s="104" t="s">
        <v>51</v>
      </c>
      <c r="C66" s="105"/>
      <c r="D66" s="105"/>
      <c r="E66" s="105"/>
      <c r="F66" s="105"/>
      <c r="G66" s="106">
        <f>G65*0.05</f>
        <v>190975.64694999999</v>
      </c>
    </row>
    <row r="67" spans="1:8" ht="12" customHeight="1" x14ac:dyDescent="0.2">
      <c r="A67" s="57"/>
      <c r="B67" s="107" t="s">
        <v>52</v>
      </c>
      <c r="C67" s="108"/>
      <c r="D67" s="108"/>
      <c r="E67" s="108"/>
      <c r="F67" s="108"/>
      <c r="G67" s="109">
        <f>G66+G65</f>
        <v>4010488.5859499997</v>
      </c>
    </row>
    <row r="68" spans="1:8" ht="12" customHeight="1" x14ac:dyDescent="0.2">
      <c r="A68" s="57"/>
      <c r="B68" s="104" t="s">
        <v>53</v>
      </c>
      <c r="C68" s="105"/>
      <c r="D68" s="105"/>
      <c r="E68" s="105"/>
      <c r="F68" s="105"/>
      <c r="G68" s="106">
        <f>G12</f>
        <v>9840000</v>
      </c>
    </row>
    <row r="69" spans="1:8" ht="12" customHeight="1" x14ac:dyDescent="0.2">
      <c r="A69" s="57"/>
      <c r="B69" s="165" t="s">
        <v>54</v>
      </c>
      <c r="C69" s="166"/>
      <c r="D69" s="166"/>
      <c r="E69" s="166"/>
      <c r="F69" s="166"/>
      <c r="G69" s="167">
        <f>G68-G67</f>
        <v>5829511.4140499998</v>
      </c>
    </row>
    <row r="70" spans="1:8" ht="12" customHeight="1" x14ac:dyDescent="0.2">
      <c r="A70" s="57"/>
      <c r="B70" s="110" t="s">
        <v>115</v>
      </c>
      <c r="C70" s="111"/>
      <c r="D70" s="111"/>
      <c r="E70" s="111"/>
      <c r="F70" s="111"/>
      <c r="G70" s="112"/>
    </row>
    <row r="71" spans="1:8" ht="12.75" customHeight="1" thickBot="1" x14ac:dyDescent="0.25">
      <c r="A71" s="57"/>
      <c r="B71" s="113"/>
      <c r="C71" s="111"/>
      <c r="D71" s="111"/>
      <c r="E71" s="111"/>
      <c r="F71" s="111"/>
      <c r="G71" s="112"/>
    </row>
    <row r="72" spans="1:8" ht="12" customHeight="1" x14ac:dyDescent="0.2">
      <c r="A72" s="57"/>
      <c r="B72" s="114" t="s">
        <v>116</v>
      </c>
      <c r="C72" s="115"/>
      <c r="D72" s="115"/>
      <c r="E72" s="115"/>
      <c r="F72" s="116"/>
      <c r="G72" s="112"/>
    </row>
    <row r="73" spans="1:8" ht="12" customHeight="1" x14ac:dyDescent="0.2">
      <c r="A73" s="57"/>
      <c r="B73" s="117" t="s">
        <v>55</v>
      </c>
      <c r="C73" s="118"/>
      <c r="D73" s="118"/>
      <c r="E73" s="118"/>
      <c r="F73" s="119"/>
      <c r="G73" s="112"/>
    </row>
    <row r="74" spans="1:8" ht="12" customHeight="1" x14ac:dyDescent="0.2">
      <c r="A74" s="57"/>
      <c r="B74" s="117" t="s">
        <v>56</v>
      </c>
      <c r="C74" s="118" t="s">
        <v>76</v>
      </c>
      <c r="D74" s="118"/>
      <c r="E74" s="118"/>
      <c r="F74" s="119"/>
      <c r="G74" s="112"/>
    </row>
    <row r="75" spans="1:8" ht="12" customHeight="1" x14ac:dyDescent="0.2">
      <c r="A75" s="57"/>
      <c r="B75" s="117" t="s">
        <v>57</v>
      </c>
      <c r="C75" s="118" t="s">
        <v>77</v>
      </c>
      <c r="D75" s="118"/>
      <c r="E75" s="118"/>
      <c r="F75" s="119"/>
      <c r="G75" s="112"/>
    </row>
    <row r="76" spans="1:8" ht="12" customHeight="1" x14ac:dyDescent="0.2">
      <c r="A76" s="57"/>
      <c r="B76" s="117" t="s">
        <v>58</v>
      </c>
      <c r="C76" s="118"/>
      <c r="D76" s="118"/>
      <c r="E76" s="118"/>
      <c r="F76" s="119"/>
      <c r="G76" s="112"/>
    </row>
    <row r="77" spans="1:8" ht="12" customHeight="1" x14ac:dyDescent="0.2">
      <c r="A77" s="57"/>
      <c r="B77" s="117" t="s">
        <v>59</v>
      </c>
      <c r="C77" s="118"/>
      <c r="D77" s="118"/>
      <c r="E77" s="118"/>
      <c r="F77" s="119"/>
      <c r="G77" s="112"/>
    </row>
    <row r="78" spans="1:8" ht="12.75" customHeight="1" thickBot="1" x14ac:dyDescent="0.25">
      <c r="A78" s="57"/>
      <c r="B78" s="120" t="s">
        <v>60</v>
      </c>
      <c r="C78" s="121"/>
      <c r="D78" s="121"/>
      <c r="E78" s="121"/>
      <c r="F78" s="122"/>
      <c r="G78" s="112"/>
    </row>
    <row r="79" spans="1:8" ht="12.75" customHeight="1" x14ac:dyDescent="0.2">
      <c r="A79" s="57"/>
      <c r="B79" s="113"/>
      <c r="C79" s="118"/>
      <c r="D79" s="118"/>
      <c r="E79" s="118"/>
      <c r="F79" s="118"/>
      <c r="G79" s="112"/>
    </row>
    <row r="80" spans="1:8" ht="15" customHeight="1" thickBot="1" x14ac:dyDescent="0.25">
      <c r="A80" s="57"/>
      <c r="B80" s="182" t="s">
        <v>61</v>
      </c>
      <c r="C80" s="183"/>
      <c r="D80" s="123"/>
      <c r="E80" s="124"/>
      <c r="F80" s="124"/>
      <c r="G80" s="112"/>
    </row>
    <row r="81" spans="1:7" ht="12" customHeight="1" x14ac:dyDescent="0.2">
      <c r="A81" s="57"/>
      <c r="B81" s="125" t="s">
        <v>48</v>
      </c>
      <c r="C81" s="126" t="s">
        <v>62</v>
      </c>
      <c r="D81" s="127" t="s">
        <v>63</v>
      </c>
      <c r="E81" s="124"/>
      <c r="F81" s="124"/>
      <c r="G81" s="112"/>
    </row>
    <row r="82" spans="1:7" ht="12" customHeight="1" x14ac:dyDescent="0.2">
      <c r="A82" s="57"/>
      <c r="B82" s="128" t="s">
        <v>64</v>
      </c>
      <c r="C82" s="129">
        <f>G29</f>
        <v>910000</v>
      </c>
      <c r="D82" s="130">
        <f>(C82/C88)</f>
        <v>0.22690502179410649</v>
      </c>
      <c r="E82" s="124"/>
      <c r="F82" s="124"/>
      <c r="G82" s="112"/>
    </row>
    <row r="83" spans="1:7" ht="12" customHeight="1" x14ac:dyDescent="0.2">
      <c r="A83" s="57"/>
      <c r="B83" s="128" t="s">
        <v>65</v>
      </c>
      <c r="C83" s="131">
        <f>G34</f>
        <v>0</v>
      </c>
      <c r="D83" s="130">
        <v>0</v>
      </c>
      <c r="E83" s="124"/>
      <c r="F83" s="124"/>
      <c r="G83" s="112"/>
    </row>
    <row r="84" spans="1:7" ht="12" customHeight="1" x14ac:dyDescent="0.2">
      <c r="A84" s="57"/>
      <c r="B84" s="128" t="s">
        <v>66</v>
      </c>
      <c r="C84" s="129">
        <f>G42</f>
        <v>268200</v>
      </c>
      <c r="D84" s="130">
        <f>(C84/C88)</f>
        <v>6.6874644884812484E-2</v>
      </c>
      <c r="E84" s="124"/>
      <c r="F84" s="124"/>
      <c r="G84" s="112"/>
    </row>
    <row r="85" spans="1:7" ht="12" customHeight="1" x14ac:dyDescent="0.2">
      <c r="A85" s="57"/>
      <c r="B85" s="128" t="s">
        <v>31</v>
      </c>
      <c r="C85" s="129">
        <f>G48+G53+G56+G58</f>
        <v>1638112.9389999998</v>
      </c>
      <c r="D85" s="130">
        <f>(C85/C88)</f>
        <v>0.40845720013736569</v>
      </c>
      <c r="E85" s="124"/>
      <c r="F85" s="124"/>
      <c r="G85" s="112"/>
    </row>
    <row r="86" spans="1:7" ht="12" customHeight="1" x14ac:dyDescent="0.2">
      <c r="A86" s="57"/>
      <c r="B86" s="128" t="s">
        <v>67</v>
      </c>
      <c r="C86" s="132">
        <f>G63</f>
        <v>1003199.9999999999</v>
      </c>
      <c r="D86" s="130">
        <f>(C86/C88)</f>
        <v>0.25014408556466772</v>
      </c>
      <c r="E86" s="133"/>
      <c r="F86" s="133"/>
      <c r="G86" s="112"/>
    </row>
    <row r="87" spans="1:7" ht="12" customHeight="1" x14ac:dyDescent="0.2">
      <c r="A87" s="57"/>
      <c r="B87" s="128" t="s">
        <v>68</v>
      </c>
      <c r="C87" s="132">
        <f>G66</f>
        <v>190975.64694999999</v>
      </c>
      <c r="D87" s="130">
        <f>(C87/C88)</f>
        <v>4.7619047619047623E-2</v>
      </c>
      <c r="E87" s="133"/>
      <c r="F87" s="133"/>
      <c r="G87" s="112"/>
    </row>
    <row r="88" spans="1:7" ht="12.75" customHeight="1" thickBot="1" x14ac:dyDescent="0.25">
      <c r="A88" s="57"/>
      <c r="B88" s="134" t="s">
        <v>69</v>
      </c>
      <c r="C88" s="135">
        <f>SUM(C82:C87)</f>
        <v>4010488.5859499997</v>
      </c>
      <c r="D88" s="136">
        <f>SUM(D82:D87)</f>
        <v>1</v>
      </c>
      <c r="E88" s="133"/>
      <c r="F88" s="133"/>
      <c r="G88" s="112"/>
    </row>
    <row r="89" spans="1:7" ht="12" customHeight="1" x14ac:dyDescent="0.2">
      <c r="A89" s="57"/>
      <c r="B89" s="113"/>
      <c r="C89" s="111"/>
      <c r="D89" s="111"/>
      <c r="E89" s="111"/>
      <c r="F89" s="111"/>
      <c r="G89" s="112"/>
    </row>
    <row r="90" spans="1:7" ht="12.75" customHeight="1" x14ac:dyDescent="0.2">
      <c r="A90" s="57"/>
      <c r="B90" s="137"/>
      <c r="C90" s="111"/>
      <c r="D90" s="111"/>
      <c r="E90" s="111"/>
      <c r="F90" s="111"/>
      <c r="G90" s="112"/>
    </row>
    <row r="91" spans="1:7" ht="12" customHeight="1" thickBot="1" x14ac:dyDescent="0.25">
      <c r="A91" s="138"/>
      <c r="B91" s="139"/>
      <c r="C91" s="140" t="s">
        <v>109</v>
      </c>
      <c r="D91" s="141" t="s">
        <v>97</v>
      </c>
      <c r="E91" s="142"/>
      <c r="F91" s="143"/>
      <c r="G91" s="112"/>
    </row>
    <row r="92" spans="1:7" ht="12" customHeight="1" thickBot="1" x14ac:dyDescent="0.25">
      <c r="A92" s="57"/>
      <c r="C92" s="144" t="s">
        <v>110</v>
      </c>
      <c r="D92" s="145" t="s">
        <v>111</v>
      </c>
      <c r="E92" s="146" t="s">
        <v>112</v>
      </c>
      <c r="F92" s="147"/>
      <c r="G92" s="148"/>
    </row>
    <row r="93" spans="1:7" ht="12" customHeight="1" x14ac:dyDescent="0.2">
      <c r="A93" s="57"/>
      <c r="B93" s="149" t="s">
        <v>96</v>
      </c>
      <c r="C93" s="150">
        <v>800</v>
      </c>
      <c r="D93" s="151">
        <v>1200</v>
      </c>
      <c r="E93" s="152">
        <v>1600</v>
      </c>
      <c r="F93" s="147"/>
      <c r="G93" s="148"/>
    </row>
    <row r="94" spans="1:7" ht="12.75" customHeight="1" thickBot="1" x14ac:dyDescent="0.25">
      <c r="A94" s="57"/>
      <c r="B94" s="134" t="s">
        <v>98</v>
      </c>
      <c r="C94" s="153">
        <f>C88/C93</f>
        <v>5013.1107324374998</v>
      </c>
      <c r="D94" s="153">
        <f>C88/D93</f>
        <v>3342.0738216249997</v>
      </c>
      <c r="E94" s="154">
        <f>C88/E93</f>
        <v>2506.5553662187499</v>
      </c>
      <c r="F94" s="147"/>
      <c r="G94" s="148"/>
    </row>
    <row r="95" spans="1:7" ht="15.6" customHeight="1" x14ac:dyDescent="0.2">
      <c r="A95" s="57"/>
      <c r="B95" s="110" t="s">
        <v>70</v>
      </c>
      <c r="C95" s="118"/>
      <c r="D95" s="118"/>
      <c r="E95" s="118"/>
      <c r="F95" s="118"/>
      <c r="G95" s="118"/>
    </row>
  </sheetData>
  <mergeCells count="9">
    <mergeCell ref="B16:G16"/>
    <mergeCell ref="B17:G17"/>
    <mergeCell ref="B80:C80"/>
    <mergeCell ref="E9:F9"/>
    <mergeCell ref="E10:F10"/>
    <mergeCell ref="E11:F11"/>
    <mergeCell ref="E13:F13"/>
    <mergeCell ref="E14:F14"/>
    <mergeCell ref="E15:F1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16" ma:contentTypeDescription="Crear nuevo documento." ma:contentTypeScope="" ma:versionID="460fcf2cabfba59f52d96c11e90afadb">
  <xsd:schema xmlns:xsd="http://www.w3.org/2001/XMLSchema" xmlns:xs="http://www.w3.org/2001/XMLSchema" xmlns:p="http://schemas.microsoft.com/office/2006/metadata/properties" xmlns:ns1="http://schemas.microsoft.com/sharepoint/v3" xmlns:ns3="c5dbce2d-49dc-4afe-a5b0-d7fb7a901161" xmlns:ns4="1030f0af-99cb-42f1-88fc-acec73331192" targetNamespace="http://schemas.microsoft.com/office/2006/metadata/properties" ma:root="true" ma:fieldsID="e9e81fa5701fb57a9a1e74e746f7827b" ns1:_="" ns3:_="" ns4:_="">
    <xsd:import namespace="http://schemas.microsoft.com/sharepoint/v3"/>
    <xsd:import namespace="c5dbce2d-49dc-4afe-a5b0-d7fb7a901161"/>
    <xsd:import namespace="1030f0af-99cb-42f1-88fc-acec733311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55B071-30B1-4E2D-959D-D0C37657B3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bce2d-49dc-4afe-a5b0-d7fb7a901161"/>
    <ds:schemaRef ds:uri="1030f0af-99cb-42f1-88fc-acec73331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AD540-49F9-4744-8E94-4B5B0AD196B8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sharepoint/v3"/>
    <ds:schemaRef ds:uri="c5dbce2d-49dc-4afe-a5b0-d7fb7a901161"/>
    <ds:schemaRef ds:uri="http://www.w3.org/XML/1998/namespace"/>
    <ds:schemaRef ds:uri="http://purl.org/dc/dcmitype/"/>
    <ds:schemaRef ds:uri="http://schemas.openxmlformats.org/package/2006/metadata/core-properties"/>
    <ds:schemaRef ds:uri="1030f0af-99cb-42f1-88fc-acec7333119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30B1C14-8203-4C68-9284-AF5ED045C5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CILANTRO</vt:lpstr>
      <vt:lpstr>A 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Salinas Alvarez Mariana Beatriz</cp:lastModifiedBy>
  <dcterms:created xsi:type="dcterms:W3CDTF">2020-11-27T12:49:26Z</dcterms:created>
  <dcterms:modified xsi:type="dcterms:W3CDTF">2022-07-01T20:43:22Z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</Properties>
</file>