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7" documentId="11_C388595EEECDA81B14410FABD61B3DA0FE132AFF" xr6:coauthVersionLast="47" xr6:coauthVersionMax="47" xr10:uidLastSave="{091E5332-0C30-4AB0-AAA9-08630ECFC06E}"/>
  <bookViews>
    <workbookView xWindow="0" yWindow="0" windowWidth="20490" windowHeight="7755" xr2:uid="{00000000-000D-0000-FFFF-FFFF00000000}"/>
  </bookViews>
  <sheets>
    <sheet name="CILANTRO" sheetId="1" r:id="rId1"/>
  </sheets>
  <definedNames>
    <definedName name="_xlnm.Print_Area" localSheetId="0">CILANTRO!$A$1:$F$93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61" i="1"/>
  <c r="F63" i="1"/>
  <c r="F46" i="1"/>
  <c r="F48" i="1"/>
  <c r="F49" i="1"/>
  <c r="F50" i="1"/>
  <c r="F52" i="1"/>
  <c r="F53" i="1"/>
  <c r="F55" i="1"/>
  <c r="F56" i="1"/>
  <c r="F57" i="1"/>
  <c r="F20" i="1"/>
  <c r="F21" i="1"/>
  <c r="F22" i="1"/>
  <c r="F23" i="1"/>
  <c r="F24" i="1"/>
  <c r="F25" i="1"/>
  <c r="F29" i="1"/>
  <c r="F34" i="1"/>
  <c r="F38" i="1"/>
  <c r="F39" i="1"/>
  <c r="F40" i="1"/>
  <c r="B86" i="1"/>
  <c r="B85" i="1"/>
  <c r="B83" i="1"/>
  <c r="B82" i="1"/>
  <c r="F11" i="1"/>
  <c r="F68" i="1"/>
  <c r="F41" i="1" l="1"/>
  <c r="F65" i="1"/>
  <c r="F66" i="1" s="1"/>
  <c r="B84" i="1"/>
  <c r="B87" i="1" l="1"/>
  <c r="F67" i="1"/>
  <c r="C92" i="1" l="1"/>
  <c r="F69" i="1"/>
  <c r="B92" i="1"/>
  <c r="D92" i="1"/>
  <c r="B88" i="1"/>
  <c r="C82" i="1" l="1"/>
  <c r="C85" i="1"/>
  <c r="C86" i="1"/>
  <c r="C84" i="1"/>
  <c r="C87" i="1"/>
  <c r="C88" i="1" l="1"/>
</calcChain>
</file>

<file path=xl/sharedStrings.xml><?xml version="1.0" encoding="utf-8"?>
<sst xmlns="http://schemas.openxmlformats.org/spreadsheetml/2006/main" count="162" uniqueCount="114">
  <si>
    <t>RUBRO O CULTIVO</t>
  </si>
  <si>
    <t>Cilantro</t>
  </si>
  <si>
    <t>RENDIMIENTO (paquetes/Há.)</t>
  </si>
  <si>
    <t>VARIEDAD</t>
  </si>
  <si>
    <t>Moggiano</t>
  </si>
  <si>
    <t>FECHA ESTIMADA  PRECIO VENTA</t>
  </si>
  <si>
    <t>Octubre - Diciembre</t>
  </si>
  <si>
    <t>NIVEL TECNOLÓGICO</t>
  </si>
  <si>
    <t>Medio</t>
  </si>
  <si>
    <t>PRECIO ESPERADO ($/paquete)</t>
  </si>
  <si>
    <t>REGIÓN</t>
  </si>
  <si>
    <t>Ñuble</t>
  </si>
  <si>
    <t>INGRESO ESPERADO, con IVA ($)</t>
  </si>
  <si>
    <t>AGENCIA DE ÁREA</t>
  </si>
  <si>
    <t>Chillán</t>
  </si>
  <si>
    <t>DESTINO PRODUCCION</t>
  </si>
  <si>
    <t>Mercado local</t>
  </si>
  <si>
    <t>COMUNA/LOCALIDAD</t>
  </si>
  <si>
    <t>Todas las comunas del área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</si>
  <si>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</si>
  <si>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</si>
  <si>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</si>
  <si>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</si>
  <si>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</si>
  <si>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</si>
  <si>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</si>
  <si>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</si>
  <si>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</si>
  <si>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</si>
  <si>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</si>
  <si>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</si>
  <si>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fertilizantes</t>
  </si>
  <si>
    <t>jh</t>
  </si>
  <si>
    <t>Ago</t>
  </si>
  <si>
    <t>Paleo de Acequia</t>
  </si>
  <si>
    <t>Sept</t>
  </si>
  <si>
    <t>Siembra</t>
  </si>
  <si>
    <t>Sept -Oct - Nov</t>
  </si>
  <si>
    <t>Riego</t>
  </si>
  <si>
    <t>Oct - Nov</t>
  </si>
  <si>
    <t>Aplicación agroquímicos</t>
  </si>
  <si>
    <t>Sept - Oct</t>
  </si>
  <si>
    <t>Pica</t>
  </si>
  <si>
    <t>Sept - Nov</t>
  </si>
  <si>
    <t>Corte tablones</t>
  </si>
  <si>
    <t>Trazado Acequia</t>
  </si>
  <si>
    <t>Corte y amarre</t>
  </si>
  <si>
    <t>atado</t>
  </si>
  <si>
    <t>Oct - Dic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</si>
  <si>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</si>
  <si>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</si>
  <si>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</si>
  <si>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</si>
  <si>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</si>
  <si>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</si>
  <si>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</si>
  <si>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 xml:space="preserve">Ago </t>
  </si>
  <si>
    <t>Rastraje</t>
  </si>
  <si>
    <t>Vibrocultivador</t>
  </si>
  <si>
    <t>Subtotal Costo Maquinaria</t>
  </si>
  <si>
    <t>INSUMOS</t>
  </si>
  <si>
    <t>Insumos</t>
  </si>
  <si>
    <t>Unidad (Kg/l/u)</t>
  </si>
  <si>
    <t>Cantidad (Kg/l/u)</t>
  </si>
  <si>
    <t>SEMILLA</t>
  </si>
  <si>
    <t>Semilla cilantro</t>
  </si>
  <si>
    <t>kg</t>
  </si>
  <si>
    <t>FERTILIZANTES</t>
  </si>
  <si>
    <t>Cal agrícola</t>
  </si>
  <si>
    <t>Jul</t>
  </si>
  <si>
    <t>Urea</t>
  </si>
  <si>
    <t>Superfosfato triple</t>
  </si>
  <si>
    <t>Ago - Sept</t>
  </si>
  <si>
    <t>HERBICIDAS</t>
  </si>
  <si>
    <t>Centhurion Super</t>
  </si>
  <si>
    <t>Lt.</t>
  </si>
  <si>
    <t>Phyton-27</t>
  </si>
  <si>
    <t>INSECTICIDAS</t>
  </si>
  <si>
    <t>Zero 5C</t>
  </si>
  <si>
    <t>Troya 4EC</t>
  </si>
  <si>
    <t>Subtotal Insumos</t>
  </si>
  <si>
    <t>OTROS</t>
  </si>
  <si>
    <t>Item</t>
  </si>
  <si>
    <t>Gamela (cosecha)</t>
  </si>
  <si>
    <t xml:space="preserve">unidad </t>
  </si>
  <si>
    <t>Mar - Sept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</si>
  <si>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</si>
  <si>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</si>
  <si>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</si>
  <si>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</si>
  <si>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</si>
  <si>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</si>
  <si>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</si>
  <si>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</si>
  <si>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</si>
  <si>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</si>
  <si>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</si>
  <si>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</si>
  <si>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</si>
  <si>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</si>
  <si>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</si>
  <si>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</si>
  <si>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</si>
  <si>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</si>
  <si>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</si>
  <si>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</si>
  <si>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</si>
  <si>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</si>
  <si>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</si>
  <si>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</si>
  <si>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($/PAQUETE)</t>
  </si>
  <si>
    <t>Rendimiento (paquete/hà)</t>
  </si>
  <si>
    <t>Costo unitario (paquete/ha)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</si>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</sst>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52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166" fontId="1" fillId="2" borderId="5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17" fontId="1" fillId="2" borderId="5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166" fontId="3" fillId="3" borderId="5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166" fontId="1" fillId="2" borderId="12" xfId="0" applyNumberFormat="1" applyFont="1" applyFill="1" applyBorder="1" applyAlignment="1">
      <alignment vertical="center"/>
    </xf>
    <xf numFmtId="166" fontId="3" fillId="3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166" fontId="1" fillId="10" borderId="5" xfId="0" applyNumberFormat="1" applyFont="1" applyFill="1" applyBorder="1" applyAlignment="1">
      <alignment vertical="center"/>
    </xf>
    <xf numFmtId="49" fontId="1" fillId="10" borderId="69" xfId="0" applyNumberFormat="1" applyFont="1" applyFill="1" applyBorder="1" applyAlignment="1">
      <alignment vertical="center"/>
    </xf>
    <xf numFmtId="0" fontId="1" fillId="10" borderId="69" xfId="0" applyFont="1" applyFill="1" applyBorder="1" applyAlignment="1">
      <alignment horizontal="center" vertical="center"/>
    </xf>
    <xf numFmtId="0" fontId="1" fillId="10" borderId="69" xfId="0" applyFont="1" applyFill="1" applyBorder="1" applyAlignment="1">
      <alignment horizontal="left" vertical="center"/>
    </xf>
    <xf numFmtId="166" fontId="6" fillId="10" borderId="69" xfId="0" applyNumberFormat="1" applyFont="1" applyFill="1" applyBorder="1" applyAlignment="1">
      <alignment vertical="center"/>
    </xf>
    <xf numFmtId="166" fontId="1" fillId="10" borderId="69" xfId="0" applyNumberFormat="1" applyFont="1" applyFill="1" applyBorder="1" applyAlignment="1">
      <alignment vertical="center"/>
    </xf>
    <xf numFmtId="49" fontId="1" fillId="10" borderId="15" xfId="0" applyNumberFormat="1" applyFont="1" applyFill="1" applyBorder="1" applyAlignment="1">
      <alignment vertical="center"/>
    </xf>
    <xf numFmtId="49" fontId="1" fillId="10" borderId="15" xfId="0" applyNumberFormat="1" applyFont="1" applyFill="1" applyBorder="1" applyAlignment="1">
      <alignment horizontal="center" vertical="center"/>
    </xf>
    <xf numFmtId="0" fontId="1" fillId="10" borderId="15" xfId="0" applyNumberFormat="1" applyFont="1" applyFill="1" applyBorder="1" applyAlignment="1">
      <alignment horizontal="center" vertical="center"/>
    </xf>
    <xf numFmtId="49" fontId="1" fillId="10" borderId="15" xfId="0" applyNumberFormat="1" applyFont="1" applyFill="1" applyBorder="1" applyAlignment="1">
      <alignment horizontal="left" vertical="center"/>
    </xf>
    <xf numFmtId="166" fontId="6" fillId="10" borderId="15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66" fontId="3" fillId="3" borderId="16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3" fontId="1" fillId="2" borderId="20" xfId="0" applyNumberFormat="1" applyFont="1" applyFill="1" applyBorder="1" applyAlignment="1">
      <alignment vertical="center"/>
    </xf>
    <xf numFmtId="166" fontId="2" fillId="5" borderId="21" xfId="0" applyNumberFormat="1" applyFont="1" applyFill="1" applyBorder="1" applyAlignment="1">
      <alignment vertical="center"/>
    </xf>
    <xf numFmtId="166" fontId="2" fillId="3" borderId="22" xfId="0" applyNumberFormat="1" applyFont="1" applyFill="1" applyBorder="1" applyAlignment="1">
      <alignment vertical="center"/>
    </xf>
    <xf numFmtId="166" fontId="2" fillId="5" borderId="22" xfId="0" applyNumberFormat="1" applyFont="1" applyFill="1" applyBorder="1" applyAlignment="1">
      <alignment vertical="center"/>
    </xf>
    <xf numFmtId="166" fontId="2" fillId="6" borderId="23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65" fontId="2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49" fontId="1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/>
    </xf>
    <xf numFmtId="49" fontId="5" fillId="8" borderId="24" xfId="0" applyNumberFormat="1" applyFont="1" applyFill="1" applyBorder="1" applyAlignment="1">
      <alignment vertical="center"/>
    </xf>
    <xf numFmtId="49" fontId="5" fillId="8" borderId="19" xfId="0" applyNumberFormat="1" applyFont="1" applyFill="1" applyBorder="1" applyAlignment="1">
      <alignment vertical="center"/>
    </xf>
    <xf numFmtId="49" fontId="1" fillId="8" borderId="25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9" fontId="1" fillId="2" borderId="27" xfId="0" applyNumberFormat="1" applyFont="1" applyFill="1" applyBorder="1" applyAlignment="1">
      <alignment vertical="center"/>
    </xf>
    <xf numFmtId="0" fontId="2" fillId="7" borderId="18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9" fontId="5" fillId="8" borderId="30" xfId="0" applyNumberFormat="1" applyFont="1" applyFill="1" applyBorder="1" applyAlignment="1">
      <alignment vertical="center"/>
    </xf>
    <xf numFmtId="0" fontId="2" fillId="7" borderId="17" xfId="0" applyFont="1" applyFill="1" applyBorder="1" applyAlignment="1">
      <alignment vertical="center"/>
    </xf>
    <xf numFmtId="49" fontId="5" fillId="8" borderId="42" xfId="0" applyNumberFormat="1" applyFont="1" applyFill="1" applyBorder="1" applyAlignment="1">
      <alignment vertical="center" wrapText="1"/>
    </xf>
    <xf numFmtId="0" fontId="5" fillId="7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 wrapText="1"/>
    </xf>
    <xf numFmtId="49" fontId="1" fillId="10" borderId="5" xfId="0" applyNumberFormat="1" applyFont="1" applyFill="1" applyBorder="1" applyAlignment="1">
      <alignment vertical="center"/>
    </xf>
    <xf numFmtId="166" fontId="1" fillId="0" borderId="0" xfId="0" applyNumberFormat="1" applyFont="1" applyAlignment="1">
      <alignment vertical="center"/>
    </xf>
    <xf numFmtId="49" fontId="5" fillId="10" borderId="5" xfId="0" applyNumberFormat="1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 vertical="center" wrapText="1"/>
    </xf>
    <xf numFmtId="166" fontId="5" fillId="10" borderId="5" xfId="0" applyNumberFormat="1" applyFont="1" applyFill="1" applyBorder="1" applyAlignment="1">
      <alignment horizontal="left" vertical="center" wrapText="1"/>
    </xf>
    <xf numFmtId="49" fontId="1" fillId="10" borderId="5" xfId="0" applyNumberFormat="1" applyFont="1" applyFill="1" applyBorder="1" applyAlignment="1">
      <alignment horizontal="center" vertical="center"/>
    </xf>
    <xf numFmtId="0" fontId="1" fillId="10" borderId="5" xfId="0" applyNumberFormat="1" applyFont="1" applyFill="1" applyBorder="1" applyAlignment="1">
      <alignment horizontal="center" vertical="center"/>
    </xf>
    <xf numFmtId="49" fontId="1" fillId="10" borderId="5" xfId="0" applyNumberFormat="1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left" vertical="center"/>
    </xf>
    <xf numFmtId="166" fontId="1" fillId="10" borderId="15" xfId="0" applyNumberFormat="1" applyFont="1" applyFill="1" applyBorder="1" applyAlignment="1">
      <alignment vertical="center"/>
    </xf>
    <xf numFmtId="164" fontId="5" fillId="8" borderId="43" xfId="1" applyFont="1" applyFill="1" applyBorder="1" applyAlignment="1">
      <alignment vertical="center"/>
    </xf>
    <xf numFmtId="164" fontId="5" fillId="8" borderId="44" xfId="1" applyFont="1" applyFill="1" applyBorder="1" applyAlignment="1">
      <alignment vertical="center"/>
    </xf>
    <xf numFmtId="164" fontId="5" fillId="8" borderId="29" xfId="1" applyFont="1" applyFill="1" applyBorder="1" applyAlignment="1">
      <alignment vertical="center"/>
    </xf>
    <xf numFmtId="164" fontId="5" fillId="8" borderId="30" xfId="1" applyFont="1" applyFill="1" applyBorder="1" applyAlignment="1">
      <alignment vertical="center"/>
    </xf>
    <xf numFmtId="164" fontId="5" fillId="2" borderId="5" xfId="1" applyFont="1" applyFill="1" applyBorder="1" applyAlignment="1">
      <alignment vertical="center"/>
    </xf>
    <xf numFmtId="49" fontId="2" fillId="5" borderId="65" xfId="0" applyNumberFormat="1" applyFont="1" applyFill="1" applyBorder="1" applyAlignment="1">
      <alignment horizontal="left" vertical="center"/>
    </xf>
    <xf numFmtId="49" fontId="2" fillId="5" borderId="57" xfId="0" applyNumberFormat="1" applyFont="1" applyFill="1" applyBorder="1" applyAlignment="1">
      <alignment horizontal="left" vertical="center"/>
    </xf>
    <xf numFmtId="49" fontId="2" fillId="5" borderId="58" xfId="0" applyNumberFormat="1" applyFont="1" applyFill="1" applyBorder="1" applyAlignment="1">
      <alignment horizontal="left" vertical="center"/>
    </xf>
    <xf numFmtId="49" fontId="2" fillId="3" borderId="65" xfId="0" applyNumberFormat="1" applyFont="1" applyFill="1" applyBorder="1" applyAlignment="1">
      <alignment horizontal="left" vertical="center"/>
    </xf>
    <xf numFmtId="49" fontId="2" fillId="3" borderId="57" xfId="0" applyNumberFormat="1" applyFont="1" applyFill="1" applyBorder="1" applyAlignment="1">
      <alignment horizontal="left" vertical="center"/>
    </xf>
    <xf numFmtId="49" fontId="2" fillId="3" borderId="58" xfId="0" applyNumberFormat="1" applyFont="1" applyFill="1" applyBorder="1" applyAlignment="1">
      <alignment horizontal="left" vertical="center"/>
    </xf>
    <xf numFmtId="49" fontId="2" fillId="5" borderId="66" xfId="0" applyNumberFormat="1" applyFont="1" applyFill="1" applyBorder="1" applyAlignment="1">
      <alignment horizontal="left" vertical="center"/>
    </xf>
    <xf numFmtId="49" fontId="2" fillId="5" borderId="67" xfId="0" applyNumberFormat="1" applyFont="1" applyFill="1" applyBorder="1" applyAlignment="1">
      <alignment horizontal="left" vertical="center"/>
    </xf>
    <xf numFmtId="49" fontId="2" fillId="5" borderId="68" xfId="0" applyNumberFormat="1" applyFont="1" applyFill="1" applyBorder="1" applyAlignment="1">
      <alignment horizontal="left" vertical="center"/>
    </xf>
    <xf numFmtId="49" fontId="3" fillId="3" borderId="59" xfId="0" applyNumberFormat="1" applyFont="1" applyFill="1" applyBorder="1" applyAlignment="1">
      <alignment horizontal="left" vertical="center"/>
    </xf>
    <xf numFmtId="49" fontId="3" fillId="3" borderId="60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56" xfId="0" applyNumberFormat="1" applyFont="1" applyFill="1" applyBorder="1" applyAlignment="1">
      <alignment horizontal="left" vertical="center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2" fillId="5" borderId="62" xfId="0" applyNumberFormat="1" applyFont="1" applyFill="1" applyBorder="1" applyAlignment="1">
      <alignment horizontal="left" vertical="center"/>
    </xf>
    <xf numFmtId="49" fontId="2" fillId="5" borderId="63" xfId="0" applyNumberFormat="1" applyFont="1" applyFill="1" applyBorder="1" applyAlignment="1">
      <alignment horizontal="left" vertical="center"/>
    </xf>
    <xf numFmtId="49" fontId="2" fillId="5" borderId="64" xfId="0" applyNumberFormat="1" applyFont="1" applyFill="1" applyBorder="1" applyAlignment="1">
      <alignment horizontal="left" vertical="center"/>
    </xf>
    <xf numFmtId="49" fontId="7" fillId="9" borderId="51" xfId="0" applyNumberFormat="1" applyFont="1" applyFill="1" applyBorder="1" applyAlignment="1">
      <alignment horizontal="center" vertical="center"/>
    </xf>
    <xf numFmtId="49" fontId="7" fillId="9" borderId="40" xfId="0" applyNumberFormat="1" applyFont="1" applyFill="1" applyBorder="1" applyAlignment="1">
      <alignment horizontal="center" vertical="center"/>
    </xf>
    <xf numFmtId="49" fontId="7" fillId="9" borderId="5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2" fillId="5" borderId="45" xfId="0" applyNumberFormat="1" applyFont="1" applyFill="1" applyBorder="1" applyAlignment="1">
      <alignment horizontal="left" vertical="center"/>
    </xf>
    <xf numFmtId="49" fontId="2" fillId="5" borderId="46" xfId="0" applyNumberFormat="1" applyFont="1" applyFill="1" applyBorder="1" applyAlignment="1">
      <alignment horizontal="left" vertical="center"/>
    </xf>
    <xf numFmtId="49" fontId="2" fillId="5" borderId="47" xfId="0" applyNumberFormat="1" applyFont="1" applyFill="1" applyBorder="1" applyAlignment="1">
      <alignment horizontal="left" vertical="center"/>
    </xf>
    <xf numFmtId="49" fontId="2" fillId="5" borderId="48" xfId="0" applyNumberFormat="1" applyFont="1" applyFill="1" applyBorder="1" applyAlignment="1">
      <alignment horizontal="left" vertical="center"/>
    </xf>
    <xf numFmtId="49" fontId="2" fillId="5" borderId="49" xfId="0" applyNumberFormat="1" applyFont="1" applyFill="1" applyBorder="1" applyAlignment="1">
      <alignment horizontal="left" vertical="center"/>
    </xf>
    <xf numFmtId="49" fontId="2" fillId="5" borderId="50" xfId="0" applyNumberFormat="1" applyFont="1" applyFill="1" applyBorder="1" applyAlignment="1">
      <alignment horizontal="left" vertical="center"/>
    </xf>
    <xf numFmtId="49" fontId="7" fillId="9" borderId="31" xfId="0" applyNumberFormat="1" applyFont="1" applyFill="1" applyBorder="1" applyAlignment="1">
      <alignment horizontal="center" vertical="center"/>
    </xf>
    <xf numFmtId="49" fontId="7" fillId="9" borderId="32" xfId="0" applyNumberFormat="1" applyFont="1" applyFill="1" applyBorder="1" applyAlignment="1">
      <alignment horizontal="center" vertical="center"/>
    </xf>
    <xf numFmtId="49" fontId="7" fillId="9" borderId="33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left" vertical="center"/>
    </xf>
    <xf numFmtId="49" fontId="3" fillId="3" borderId="54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1028700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293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3"/>
  <sheetViews>
    <sheetView showGridLines="0" tabSelected="1" topLeftCell="A66" zoomScaleNormal="100" zoomScaleSheetLayoutView="100" workbookViewId="0">
      <selection activeCell="E61" sqref="E61"/>
    </sheetView>
  </sheetViews>
  <sheetFormatPr defaultColWidth="10.85546875" defaultRowHeight="11.25" customHeight="1"/>
  <cols>
    <col min="1" max="1" width="21.42578125" style="2" customWidth="1"/>
    <col min="2" max="2" width="19.42578125" style="2" customWidth="1"/>
    <col min="3" max="3" width="9.42578125" style="2" customWidth="1"/>
    <col min="4" max="4" width="16.710937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4"/>
      <c r="B7" s="5"/>
      <c r="C7" s="1"/>
      <c r="D7" s="5"/>
      <c r="E7" s="5"/>
      <c r="F7" s="5"/>
    </row>
    <row r="8" spans="1:6" ht="12" customHeight="1">
      <c r="A8" s="6" t="s">
        <v>0</v>
      </c>
      <c r="B8" s="7" t="s">
        <v>1</v>
      </c>
      <c r="C8" s="8"/>
      <c r="D8" s="134" t="s">
        <v>2</v>
      </c>
      <c r="E8" s="135"/>
      <c r="F8" s="9">
        <v>35000</v>
      </c>
    </row>
    <row r="9" spans="1:6" ht="12.75">
      <c r="A9" s="10" t="s">
        <v>3</v>
      </c>
      <c r="B9" s="11" t="s">
        <v>4</v>
      </c>
      <c r="C9" s="8"/>
      <c r="D9" s="132" t="s">
        <v>5</v>
      </c>
      <c r="E9" s="133"/>
      <c r="F9" s="7" t="s">
        <v>6</v>
      </c>
    </row>
    <row r="10" spans="1:6" ht="12.75">
      <c r="A10" s="10" t="s">
        <v>7</v>
      </c>
      <c r="B10" s="7" t="s">
        <v>8</v>
      </c>
      <c r="C10" s="8"/>
      <c r="D10" s="132" t="s">
        <v>9</v>
      </c>
      <c r="E10" s="133"/>
      <c r="F10" s="12">
        <v>600</v>
      </c>
    </row>
    <row r="11" spans="1:6" ht="11.25" customHeight="1">
      <c r="A11" s="10" t="s">
        <v>10</v>
      </c>
      <c r="B11" s="11" t="s">
        <v>11</v>
      </c>
      <c r="C11" s="8"/>
      <c r="D11" s="13" t="s">
        <v>12</v>
      </c>
      <c r="E11" s="14"/>
      <c r="F11" s="15">
        <f>(F8*F10)</f>
        <v>21000000</v>
      </c>
    </row>
    <row r="12" spans="1:6" ht="12.75">
      <c r="A12" s="10" t="s">
        <v>13</v>
      </c>
      <c r="B12" s="7" t="s">
        <v>14</v>
      </c>
      <c r="C12" s="8"/>
      <c r="D12" s="132" t="s">
        <v>15</v>
      </c>
      <c r="E12" s="133"/>
      <c r="F12" s="7" t="s">
        <v>16</v>
      </c>
    </row>
    <row r="13" spans="1:6" ht="12.75">
      <c r="A13" s="10" t="s">
        <v>17</v>
      </c>
      <c r="B13" s="11" t="s">
        <v>18</v>
      </c>
      <c r="C13" s="8"/>
      <c r="D13" s="132" t="s">
        <v>19</v>
      </c>
      <c r="E13" s="133"/>
      <c r="F13" s="11" t="s">
        <v>6</v>
      </c>
    </row>
    <row r="14" spans="1:6" ht="12.75">
      <c r="A14" s="10" t="s">
        <v>20</v>
      </c>
      <c r="B14" s="16">
        <v>44567</v>
      </c>
      <c r="C14" s="8"/>
      <c r="D14" s="136" t="s">
        <v>21</v>
      </c>
      <c r="E14" s="137"/>
      <c r="F14" s="11" t="s">
        <v>22</v>
      </c>
    </row>
    <row r="15" spans="1:6" ht="12" customHeight="1">
      <c r="A15" s="17"/>
      <c r="B15" s="18"/>
      <c r="C15" s="5"/>
      <c r="D15" s="19"/>
      <c r="E15" s="19"/>
      <c r="F15" s="20"/>
    </row>
    <row r="16" spans="1:6" ht="12" customHeight="1">
      <c r="A16" s="138" t="s">
        <v>23</v>
      </c>
      <c r="B16" s="139"/>
      <c r="C16" s="139"/>
      <c r="D16" s="139"/>
      <c r="E16" s="139"/>
      <c r="F16" s="139"/>
    </row>
    <row r="17" spans="1:6" ht="12" customHeight="1">
      <c r="A17" s="21"/>
      <c r="B17" s="22"/>
      <c r="C17" s="22"/>
      <c r="D17" s="22"/>
      <c r="E17" s="23"/>
      <c r="F17" s="23"/>
    </row>
    <row r="18" spans="1:6" ht="12" customHeight="1">
      <c r="A18" s="140" t="s">
        <v>24</v>
      </c>
      <c r="B18" s="141"/>
      <c r="C18" s="141"/>
      <c r="D18" s="141"/>
      <c r="E18" s="141"/>
      <c r="F18" s="142"/>
    </row>
    <row r="19" spans="1:6" ht="24" customHeight="1">
      <c r="A19" s="24" t="s">
        <v>25</v>
      </c>
      <c r="B19" s="24" t="s">
        <v>26</v>
      </c>
      <c r="C19" s="24" t="s">
        <v>27</v>
      </c>
      <c r="D19" s="24" t="s">
        <v>28</v>
      </c>
      <c r="E19" s="24" t="s">
        <v>29</v>
      </c>
      <c r="F19" s="24" t="s">
        <v>30</v>
      </c>
    </row>
    <row r="20" spans="1:6" ht="12.75">
      <c r="A20" s="25" t="s">
        <v>31</v>
      </c>
      <c r="B20" s="26" t="s">
        <v>32</v>
      </c>
      <c r="C20" s="27">
        <v>1</v>
      </c>
      <c r="D20" s="25" t="s">
        <v>33</v>
      </c>
      <c r="E20" s="15">
        <v>20000</v>
      </c>
      <c r="F20" s="15">
        <f>E20*C20</f>
        <v>20000</v>
      </c>
    </row>
    <row r="21" spans="1:6" ht="12.75" customHeight="1">
      <c r="A21" s="25" t="s">
        <v>34</v>
      </c>
      <c r="B21" s="26" t="s">
        <v>32</v>
      </c>
      <c r="C21" s="27">
        <v>6</v>
      </c>
      <c r="D21" s="25" t="s">
        <v>35</v>
      </c>
      <c r="E21" s="15">
        <v>20000</v>
      </c>
      <c r="F21" s="15">
        <f t="shared" ref="F21:F28" si="0">E21*C21</f>
        <v>120000</v>
      </c>
    </row>
    <row r="22" spans="1:6" ht="12.75" customHeight="1">
      <c r="A22" s="25" t="s">
        <v>36</v>
      </c>
      <c r="B22" s="26" t="s">
        <v>32</v>
      </c>
      <c r="C22" s="27">
        <v>12</v>
      </c>
      <c r="D22" s="25" t="s">
        <v>37</v>
      </c>
      <c r="E22" s="15">
        <v>20000</v>
      </c>
      <c r="F22" s="15">
        <f t="shared" si="0"/>
        <v>240000</v>
      </c>
    </row>
    <row r="23" spans="1:6" ht="12.75" customHeight="1">
      <c r="A23" s="25" t="s">
        <v>38</v>
      </c>
      <c r="B23" s="26" t="s">
        <v>32</v>
      </c>
      <c r="C23" s="27">
        <v>6</v>
      </c>
      <c r="D23" s="25" t="s">
        <v>39</v>
      </c>
      <c r="E23" s="15">
        <v>20000</v>
      </c>
      <c r="F23" s="15">
        <f t="shared" si="0"/>
        <v>120000</v>
      </c>
    </row>
    <row r="24" spans="1:6" ht="12.75">
      <c r="A24" s="25" t="s">
        <v>40</v>
      </c>
      <c r="B24" s="26" t="s">
        <v>32</v>
      </c>
      <c r="C24" s="27">
        <v>8</v>
      </c>
      <c r="D24" s="25" t="s">
        <v>41</v>
      </c>
      <c r="E24" s="15">
        <v>20000</v>
      </c>
      <c r="F24" s="15">
        <f t="shared" si="0"/>
        <v>160000</v>
      </c>
    </row>
    <row r="25" spans="1:6" ht="12.75">
      <c r="A25" s="25" t="s">
        <v>42</v>
      </c>
      <c r="B25" s="26" t="s">
        <v>32</v>
      </c>
      <c r="C25" s="27">
        <v>4</v>
      </c>
      <c r="D25" s="25" t="s">
        <v>43</v>
      </c>
      <c r="E25" s="15">
        <v>20000</v>
      </c>
      <c r="F25" s="15">
        <f t="shared" si="0"/>
        <v>80000</v>
      </c>
    </row>
    <row r="26" spans="1:6" ht="12.75">
      <c r="A26" s="25" t="s">
        <v>44</v>
      </c>
      <c r="B26" s="26" t="s">
        <v>32</v>
      </c>
      <c r="C26" s="27">
        <v>2</v>
      </c>
      <c r="D26" s="25" t="s">
        <v>35</v>
      </c>
      <c r="E26" s="15">
        <v>20000</v>
      </c>
      <c r="F26" s="15">
        <f>E26*C26</f>
        <v>40000</v>
      </c>
    </row>
    <row r="27" spans="1:6" ht="12.75">
      <c r="A27" s="25" t="s">
        <v>45</v>
      </c>
      <c r="B27" s="26" t="s">
        <v>32</v>
      </c>
      <c r="C27" s="27">
        <v>1</v>
      </c>
      <c r="D27" s="25" t="s">
        <v>35</v>
      </c>
      <c r="E27" s="15">
        <v>20000</v>
      </c>
      <c r="F27" s="15">
        <f t="shared" si="0"/>
        <v>20000</v>
      </c>
    </row>
    <row r="28" spans="1:6" ht="12.75" customHeight="1">
      <c r="A28" s="25" t="s">
        <v>46</v>
      </c>
      <c r="B28" s="26" t="s">
        <v>47</v>
      </c>
      <c r="C28" s="27">
        <v>35000</v>
      </c>
      <c r="D28" s="25" t="s">
        <v>48</v>
      </c>
      <c r="E28" s="15">
        <v>60</v>
      </c>
      <c r="F28" s="15">
        <f t="shared" si="0"/>
        <v>2100000</v>
      </c>
    </row>
    <row r="29" spans="1:6" ht="12.75" customHeight="1">
      <c r="A29" s="149" t="s">
        <v>49</v>
      </c>
      <c r="B29" s="150"/>
      <c r="C29" s="150"/>
      <c r="D29" s="150"/>
      <c r="E29" s="151"/>
      <c r="F29" s="28">
        <f>SUM(F20:F28)</f>
        <v>2900000</v>
      </c>
    </row>
    <row r="30" spans="1:6" ht="12" customHeight="1">
      <c r="A30" s="21"/>
      <c r="B30" s="23"/>
      <c r="C30" s="23"/>
      <c r="D30" s="23"/>
      <c r="E30" s="29"/>
      <c r="F30" s="29"/>
    </row>
    <row r="31" spans="1:6" ht="12" customHeight="1">
      <c r="A31" s="143" t="s">
        <v>50</v>
      </c>
      <c r="B31" s="144"/>
      <c r="C31" s="144"/>
      <c r="D31" s="144"/>
      <c r="E31" s="144"/>
      <c r="F31" s="145"/>
    </row>
    <row r="32" spans="1:6" ht="24" customHeight="1">
      <c r="A32" s="30" t="s">
        <v>25</v>
      </c>
      <c r="B32" s="31" t="s">
        <v>26</v>
      </c>
      <c r="C32" s="31" t="s">
        <v>27</v>
      </c>
      <c r="D32" s="30" t="s">
        <v>28</v>
      </c>
      <c r="E32" s="31" t="s">
        <v>29</v>
      </c>
      <c r="F32" s="30" t="s">
        <v>30</v>
      </c>
    </row>
    <row r="33" spans="1:10" ht="12" customHeight="1">
      <c r="A33" s="32" t="s">
        <v>51</v>
      </c>
      <c r="B33" s="33"/>
      <c r="C33" s="33"/>
      <c r="D33" s="34"/>
      <c r="E33" s="35"/>
      <c r="F33" s="35"/>
    </row>
    <row r="34" spans="1:10" ht="12" customHeight="1">
      <c r="A34" s="123" t="s">
        <v>52</v>
      </c>
      <c r="B34" s="124"/>
      <c r="C34" s="124"/>
      <c r="D34" s="124"/>
      <c r="E34" s="125"/>
      <c r="F34" s="36">
        <f>SUM(F33:F33)</f>
        <v>0</v>
      </c>
    </row>
    <row r="35" spans="1:10" ht="12" customHeight="1">
      <c r="A35" s="37"/>
      <c r="B35" s="38"/>
      <c r="C35" s="38"/>
      <c r="D35" s="38"/>
      <c r="E35" s="39"/>
      <c r="F35" s="39"/>
    </row>
    <row r="36" spans="1:10" ht="12" customHeight="1">
      <c r="A36" s="143" t="s">
        <v>53</v>
      </c>
      <c r="B36" s="144"/>
      <c r="C36" s="144"/>
      <c r="D36" s="144"/>
      <c r="E36" s="144"/>
      <c r="F36" s="145"/>
    </row>
    <row r="37" spans="1:10" ht="24" customHeight="1">
      <c r="A37" s="40" t="s">
        <v>25</v>
      </c>
      <c r="B37" s="40" t="s">
        <v>26</v>
      </c>
      <c r="C37" s="40" t="s">
        <v>27</v>
      </c>
      <c r="D37" s="40" t="s">
        <v>28</v>
      </c>
      <c r="E37" s="41" t="s">
        <v>29</v>
      </c>
      <c r="F37" s="40" t="s">
        <v>30</v>
      </c>
    </row>
    <row r="38" spans="1:10" ht="12.75" customHeight="1">
      <c r="A38" s="25" t="s">
        <v>54</v>
      </c>
      <c r="B38" s="26" t="s">
        <v>55</v>
      </c>
      <c r="C38" s="27">
        <v>0.125</v>
      </c>
      <c r="D38" s="42" t="s">
        <v>56</v>
      </c>
      <c r="E38" s="15">
        <v>333200</v>
      </c>
      <c r="F38" s="15">
        <f>C38*E38</f>
        <v>41650</v>
      </c>
      <c r="H38" s="95"/>
    </row>
    <row r="39" spans="1:10" ht="12.75" customHeight="1">
      <c r="A39" s="25" t="s">
        <v>57</v>
      </c>
      <c r="B39" s="26" t="s">
        <v>55</v>
      </c>
      <c r="C39" s="27">
        <v>0.25</v>
      </c>
      <c r="D39" s="42" t="s">
        <v>56</v>
      </c>
      <c r="E39" s="15">
        <v>320000</v>
      </c>
      <c r="F39" s="15">
        <f t="shared" ref="F39:F40" si="1">C39*E39</f>
        <v>80000</v>
      </c>
      <c r="H39" s="95"/>
    </row>
    <row r="40" spans="1:10" ht="12.75" customHeight="1">
      <c r="A40" s="25" t="s">
        <v>58</v>
      </c>
      <c r="B40" s="26" t="s">
        <v>55</v>
      </c>
      <c r="C40" s="27">
        <v>0.25</v>
      </c>
      <c r="D40" s="42" t="s">
        <v>35</v>
      </c>
      <c r="E40" s="15">
        <v>320000</v>
      </c>
      <c r="F40" s="15">
        <f t="shared" si="1"/>
        <v>80000</v>
      </c>
      <c r="H40" s="95"/>
    </row>
    <row r="41" spans="1:10" ht="12.75" customHeight="1">
      <c r="A41" s="120" t="s">
        <v>59</v>
      </c>
      <c r="B41" s="121"/>
      <c r="C41" s="121"/>
      <c r="D41" s="121"/>
      <c r="E41" s="122"/>
      <c r="F41" s="36">
        <f>SUM(F38:F40)</f>
        <v>201650</v>
      </c>
    </row>
    <row r="42" spans="1:10" ht="12" customHeight="1">
      <c r="A42" s="37"/>
      <c r="B42" s="38"/>
      <c r="C42" s="38"/>
      <c r="D42" s="38"/>
      <c r="E42" s="39"/>
      <c r="F42" s="39"/>
    </row>
    <row r="43" spans="1:10" ht="12" customHeight="1">
      <c r="A43" s="143" t="s">
        <v>60</v>
      </c>
      <c r="B43" s="144"/>
      <c r="C43" s="144"/>
      <c r="D43" s="144"/>
      <c r="E43" s="144"/>
      <c r="F43" s="145"/>
    </row>
    <row r="44" spans="1:10" ht="24" customHeight="1">
      <c r="A44" s="41" t="s">
        <v>61</v>
      </c>
      <c r="B44" s="41" t="s">
        <v>62</v>
      </c>
      <c r="C44" s="41" t="s">
        <v>63</v>
      </c>
      <c r="D44" s="41" t="s">
        <v>28</v>
      </c>
      <c r="E44" s="41" t="s">
        <v>29</v>
      </c>
      <c r="F44" s="41" t="s">
        <v>30</v>
      </c>
      <c r="J44" s="43"/>
    </row>
    <row r="45" spans="1:10" ht="12.75" customHeight="1">
      <c r="A45" s="96" t="s">
        <v>64</v>
      </c>
      <c r="B45" s="97"/>
      <c r="C45" s="97"/>
      <c r="D45" s="97"/>
      <c r="E45" s="98"/>
      <c r="F45" s="98"/>
      <c r="J45" s="43"/>
    </row>
    <row r="46" spans="1:10" ht="12.75" customHeight="1">
      <c r="A46" s="94" t="s">
        <v>65</v>
      </c>
      <c r="B46" s="99" t="s">
        <v>66</v>
      </c>
      <c r="C46" s="100">
        <v>32</v>
      </c>
      <c r="D46" s="101" t="s">
        <v>33</v>
      </c>
      <c r="E46" s="45">
        <v>20000</v>
      </c>
      <c r="F46" s="45">
        <f>(C46*E46)</f>
        <v>640000</v>
      </c>
    </row>
    <row r="47" spans="1:10" ht="12.75" customHeight="1">
      <c r="A47" s="102" t="s">
        <v>67</v>
      </c>
      <c r="B47" s="103"/>
      <c r="C47" s="103"/>
      <c r="D47" s="104"/>
      <c r="E47" s="45"/>
      <c r="F47" s="45"/>
    </row>
    <row r="48" spans="1:10" ht="12.75" customHeight="1">
      <c r="A48" s="94" t="s">
        <v>68</v>
      </c>
      <c r="B48" s="99" t="s">
        <v>66</v>
      </c>
      <c r="C48" s="100">
        <v>1000</v>
      </c>
      <c r="D48" s="101" t="s">
        <v>69</v>
      </c>
      <c r="E48" s="45">
        <v>140</v>
      </c>
      <c r="F48" s="45">
        <f>(C48*E48)</f>
        <v>140000</v>
      </c>
    </row>
    <row r="49" spans="1:6" ht="12.75" customHeight="1">
      <c r="A49" s="94" t="s">
        <v>70</v>
      </c>
      <c r="B49" s="99" t="s">
        <v>66</v>
      </c>
      <c r="C49" s="100">
        <v>200</v>
      </c>
      <c r="D49" s="101" t="s">
        <v>33</v>
      </c>
      <c r="E49" s="45">
        <v>1280</v>
      </c>
      <c r="F49" s="45">
        <f>(C49*E49)</f>
        <v>256000</v>
      </c>
    </row>
    <row r="50" spans="1:6" ht="12.75" customHeight="1">
      <c r="A50" s="94" t="s">
        <v>71</v>
      </c>
      <c r="B50" s="99" t="s">
        <v>66</v>
      </c>
      <c r="C50" s="100">
        <v>280</v>
      </c>
      <c r="D50" s="101" t="s">
        <v>72</v>
      </c>
      <c r="E50" s="45">
        <v>1440</v>
      </c>
      <c r="F50" s="45">
        <f>(C50*E50)</f>
        <v>403200</v>
      </c>
    </row>
    <row r="51" spans="1:6" ht="12.75" customHeight="1">
      <c r="A51" s="102" t="s">
        <v>73</v>
      </c>
      <c r="B51" s="103"/>
      <c r="C51" s="103"/>
      <c r="D51" s="104"/>
      <c r="E51" s="45"/>
      <c r="F51" s="45"/>
    </row>
    <row r="52" spans="1:6" ht="12.75" customHeight="1">
      <c r="A52" s="94" t="s">
        <v>74</v>
      </c>
      <c r="B52" s="99" t="s">
        <v>75</v>
      </c>
      <c r="C52" s="100">
        <v>1</v>
      </c>
      <c r="D52" s="101" t="s">
        <v>33</v>
      </c>
      <c r="E52" s="45">
        <v>39000</v>
      </c>
      <c r="F52" s="45">
        <f t="shared" ref="F52:F53" si="2">(C52*E52)</f>
        <v>39000</v>
      </c>
    </row>
    <row r="53" spans="1:6" ht="12.75" customHeight="1">
      <c r="A53" s="94" t="s">
        <v>76</v>
      </c>
      <c r="B53" s="99" t="s">
        <v>75</v>
      </c>
      <c r="C53" s="100">
        <v>1</v>
      </c>
      <c r="D53" s="101" t="s">
        <v>33</v>
      </c>
      <c r="E53" s="45">
        <v>82000</v>
      </c>
      <c r="F53" s="45">
        <f t="shared" si="2"/>
        <v>82000</v>
      </c>
    </row>
    <row r="54" spans="1:6" ht="12.75" customHeight="1">
      <c r="A54" s="102" t="s">
        <v>77</v>
      </c>
      <c r="B54" s="103"/>
      <c r="C54" s="103"/>
      <c r="D54" s="104"/>
      <c r="E54" s="45"/>
      <c r="F54" s="45"/>
    </row>
    <row r="55" spans="1:6" ht="12.75" customHeight="1">
      <c r="A55" s="46" t="s">
        <v>78</v>
      </c>
      <c r="B55" s="47" t="s">
        <v>75</v>
      </c>
      <c r="C55" s="47">
        <v>2</v>
      </c>
      <c r="D55" s="48" t="s">
        <v>33</v>
      </c>
      <c r="E55" s="49">
        <v>52000</v>
      </c>
      <c r="F55" s="50">
        <f>E55*C55</f>
        <v>104000</v>
      </c>
    </row>
    <row r="56" spans="1:6" ht="12.75" customHeight="1">
      <c r="A56" s="51" t="s">
        <v>79</v>
      </c>
      <c r="B56" s="52" t="s">
        <v>75</v>
      </c>
      <c r="C56" s="53">
        <v>1</v>
      </c>
      <c r="D56" s="54" t="s">
        <v>33</v>
      </c>
      <c r="E56" s="55">
        <v>20000</v>
      </c>
      <c r="F56" s="105">
        <f>(C56*E56)</f>
        <v>20000</v>
      </c>
    </row>
    <row r="57" spans="1:6" ht="13.5" customHeight="1">
      <c r="A57" s="123" t="s">
        <v>80</v>
      </c>
      <c r="B57" s="124"/>
      <c r="C57" s="124"/>
      <c r="D57" s="124"/>
      <c r="E57" s="125"/>
      <c r="F57" s="36">
        <f>F46+F48+F49+F50+F52+F53+F55+F56</f>
        <v>1684200</v>
      </c>
    </row>
    <row r="58" spans="1:6" ht="12" customHeight="1">
      <c r="A58" s="37"/>
      <c r="B58" s="38"/>
      <c r="C58" s="38"/>
      <c r="D58" s="56"/>
      <c r="E58" s="39"/>
      <c r="F58" s="39"/>
    </row>
    <row r="59" spans="1:6" ht="12" customHeight="1">
      <c r="A59" s="143" t="s">
        <v>81</v>
      </c>
      <c r="B59" s="144"/>
      <c r="C59" s="144"/>
      <c r="D59" s="144"/>
      <c r="E59" s="144"/>
      <c r="F59" s="145"/>
    </row>
    <row r="60" spans="1:6" ht="24" customHeight="1">
      <c r="A60" s="40" t="s">
        <v>82</v>
      </c>
      <c r="B60" s="41" t="s">
        <v>62</v>
      </c>
      <c r="C60" s="41" t="s">
        <v>63</v>
      </c>
      <c r="D60" s="40" t="s">
        <v>28</v>
      </c>
      <c r="E60" s="41" t="s">
        <v>29</v>
      </c>
      <c r="F60" s="40" t="s">
        <v>30</v>
      </c>
    </row>
    <row r="61" spans="1:6" ht="12.75" customHeight="1">
      <c r="A61" s="25" t="s">
        <v>83</v>
      </c>
      <c r="B61" s="44" t="s">
        <v>84</v>
      </c>
      <c r="C61" s="57">
        <v>6</v>
      </c>
      <c r="D61" s="42" t="s">
        <v>85</v>
      </c>
      <c r="E61" s="12">
        <v>2200</v>
      </c>
      <c r="F61" s="12">
        <f>(C61*E61)</f>
        <v>13200</v>
      </c>
    </row>
    <row r="62" spans="1:6" ht="19.5" customHeight="1">
      <c r="A62" s="58" t="s">
        <v>86</v>
      </c>
      <c r="B62" s="59"/>
      <c r="C62" s="9"/>
      <c r="D62" s="60"/>
      <c r="E62" s="12"/>
      <c r="F62" s="12"/>
    </row>
    <row r="63" spans="1:6" ht="13.5" customHeight="1">
      <c r="A63" s="120" t="s">
        <v>87</v>
      </c>
      <c r="B63" s="121"/>
      <c r="C63" s="121"/>
      <c r="D63" s="121"/>
      <c r="E63" s="122"/>
      <c r="F63" s="61">
        <f>SUM(F61)</f>
        <v>13200</v>
      </c>
    </row>
    <row r="64" spans="1:6" ht="12" customHeight="1">
      <c r="A64" s="62"/>
      <c r="B64" s="62"/>
      <c r="C64" s="62"/>
      <c r="D64" s="62"/>
      <c r="E64" s="63"/>
      <c r="F64" s="63"/>
    </row>
    <row r="65" spans="1:6" ht="12" customHeight="1">
      <c r="A65" s="126" t="s">
        <v>88</v>
      </c>
      <c r="B65" s="127"/>
      <c r="C65" s="127"/>
      <c r="D65" s="127"/>
      <c r="E65" s="128"/>
      <c r="F65" s="64">
        <f>F29+F34+F41+F57+F63</f>
        <v>4799050</v>
      </c>
    </row>
    <row r="66" spans="1:6" ht="12" customHeight="1">
      <c r="A66" s="114" t="s">
        <v>89</v>
      </c>
      <c r="B66" s="115"/>
      <c r="C66" s="115"/>
      <c r="D66" s="115"/>
      <c r="E66" s="116"/>
      <c r="F66" s="65">
        <f>F65*0.05</f>
        <v>239952.5</v>
      </c>
    </row>
    <row r="67" spans="1:6" ht="12" customHeight="1">
      <c r="A67" s="111" t="s">
        <v>90</v>
      </c>
      <c r="B67" s="112"/>
      <c r="C67" s="112"/>
      <c r="D67" s="112"/>
      <c r="E67" s="113"/>
      <c r="F67" s="66">
        <f>F66+F65</f>
        <v>5039002.5</v>
      </c>
    </row>
    <row r="68" spans="1:6" ht="12" customHeight="1">
      <c r="A68" s="114" t="s">
        <v>91</v>
      </c>
      <c r="B68" s="115"/>
      <c r="C68" s="115"/>
      <c r="D68" s="115"/>
      <c r="E68" s="116"/>
      <c r="F68" s="65">
        <f>F11</f>
        <v>21000000</v>
      </c>
    </row>
    <row r="69" spans="1:6" ht="12" customHeight="1">
      <c r="A69" s="117" t="s">
        <v>92</v>
      </c>
      <c r="B69" s="118"/>
      <c r="C69" s="118"/>
      <c r="D69" s="118"/>
      <c r="E69" s="119"/>
      <c r="F69" s="67">
        <f>F68-F67</f>
        <v>15960997.5</v>
      </c>
    </row>
    <row r="70" spans="1:6" ht="12" customHeight="1">
      <c r="A70" s="68" t="s">
        <v>93</v>
      </c>
      <c r="B70" s="69"/>
      <c r="C70" s="69"/>
      <c r="D70" s="69"/>
      <c r="E70" s="69"/>
      <c r="F70" s="70"/>
    </row>
    <row r="71" spans="1:6" ht="12.75" customHeight="1" thickBot="1">
      <c r="A71" s="71"/>
      <c r="B71" s="69"/>
      <c r="C71" s="69"/>
      <c r="D71" s="69"/>
      <c r="E71" s="69"/>
      <c r="F71" s="70"/>
    </row>
    <row r="72" spans="1:6" ht="12" customHeight="1">
      <c r="A72" s="72" t="s">
        <v>94</v>
      </c>
      <c r="B72" s="73"/>
      <c r="C72" s="73"/>
      <c r="D72" s="73"/>
      <c r="E72" s="74"/>
      <c r="F72" s="70"/>
    </row>
    <row r="73" spans="1:6" ht="12" customHeight="1">
      <c r="A73" s="75" t="s">
        <v>95</v>
      </c>
      <c r="B73" s="71"/>
      <c r="C73" s="71"/>
      <c r="D73" s="71"/>
      <c r="E73" s="76"/>
      <c r="F73" s="70"/>
    </row>
    <row r="74" spans="1:6" ht="12" customHeight="1">
      <c r="A74" s="75" t="s">
        <v>96</v>
      </c>
      <c r="B74" s="71"/>
      <c r="C74" s="71"/>
      <c r="D74" s="71"/>
      <c r="E74" s="76"/>
      <c r="F74" s="70"/>
    </row>
    <row r="75" spans="1:6" ht="12" customHeight="1">
      <c r="A75" s="75" t="s">
        <v>97</v>
      </c>
      <c r="B75" s="71"/>
      <c r="C75" s="71"/>
      <c r="D75" s="71"/>
      <c r="E75" s="76"/>
      <c r="F75" s="70"/>
    </row>
    <row r="76" spans="1:6" ht="12" customHeight="1">
      <c r="A76" s="75" t="s">
        <v>98</v>
      </c>
      <c r="B76" s="71"/>
      <c r="C76" s="71"/>
      <c r="D76" s="71"/>
      <c r="E76" s="76"/>
      <c r="F76" s="70"/>
    </row>
    <row r="77" spans="1:6" ht="12" customHeight="1">
      <c r="A77" s="75" t="s">
        <v>99</v>
      </c>
      <c r="B77" s="71"/>
      <c r="C77" s="71"/>
      <c r="D77" s="71"/>
      <c r="E77" s="76"/>
      <c r="F77" s="70"/>
    </row>
    <row r="78" spans="1:6" ht="12.75" customHeight="1" thickBot="1">
      <c r="A78" s="77" t="s">
        <v>100</v>
      </c>
      <c r="B78" s="78"/>
      <c r="C78" s="78"/>
      <c r="D78" s="78"/>
      <c r="E78" s="79"/>
      <c r="F78" s="70"/>
    </row>
    <row r="79" spans="1:6" ht="12.75" customHeight="1">
      <c r="A79" s="71"/>
      <c r="B79" s="71"/>
      <c r="C79" s="71"/>
      <c r="D79" s="71"/>
      <c r="E79" s="71"/>
      <c r="F79" s="70"/>
    </row>
    <row r="80" spans="1:6" ht="15" customHeight="1" thickBot="1">
      <c r="A80" s="146" t="s">
        <v>101</v>
      </c>
      <c r="B80" s="147"/>
      <c r="C80" s="148"/>
      <c r="D80" s="80"/>
      <c r="E80" s="80"/>
      <c r="F80" s="70"/>
    </row>
    <row r="81" spans="1:6" ht="12" customHeight="1">
      <c r="A81" s="81" t="s">
        <v>82</v>
      </c>
      <c r="B81" s="82" t="s">
        <v>102</v>
      </c>
      <c r="C81" s="83" t="s">
        <v>103</v>
      </c>
      <c r="D81" s="80"/>
      <c r="E81" s="80"/>
      <c r="F81" s="70"/>
    </row>
    <row r="82" spans="1:6" ht="12" customHeight="1">
      <c r="A82" s="84" t="s">
        <v>104</v>
      </c>
      <c r="B82" s="110">
        <f>F29</f>
        <v>2900000</v>
      </c>
      <c r="C82" s="85">
        <f>(B82/B88)</f>
        <v>0.57551072856185326</v>
      </c>
      <c r="D82" s="80"/>
      <c r="E82" s="80"/>
      <c r="F82" s="70"/>
    </row>
    <row r="83" spans="1:6" ht="12" customHeight="1">
      <c r="A83" s="84" t="s">
        <v>105</v>
      </c>
      <c r="B83" s="110">
        <f>F34</f>
        <v>0</v>
      </c>
      <c r="C83" s="85">
        <v>0</v>
      </c>
      <c r="D83" s="80"/>
      <c r="E83" s="80"/>
      <c r="F83" s="70"/>
    </row>
    <row r="84" spans="1:6" ht="12" customHeight="1">
      <c r="A84" s="84" t="s">
        <v>106</v>
      </c>
      <c r="B84" s="110">
        <f>F41</f>
        <v>201650</v>
      </c>
      <c r="C84" s="85">
        <f>(B84/B88)</f>
        <v>4.0017840832585416E-2</v>
      </c>
      <c r="D84" s="80"/>
      <c r="E84" s="80"/>
      <c r="F84" s="70"/>
    </row>
    <row r="85" spans="1:6" ht="12" customHeight="1">
      <c r="A85" s="84" t="s">
        <v>61</v>
      </c>
      <c r="B85" s="110">
        <f>F57</f>
        <v>1684200</v>
      </c>
      <c r="C85" s="85">
        <f>(B85/B88)</f>
        <v>0.33423281691168044</v>
      </c>
      <c r="D85" s="80"/>
      <c r="E85" s="80"/>
      <c r="F85" s="70"/>
    </row>
    <row r="86" spans="1:6" ht="12" customHeight="1">
      <c r="A86" s="84" t="s">
        <v>107</v>
      </c>
      <c r="B86" s="110">
        <f>F63</f>
        <v>13200</v>
      </c>
      <c r="C86" s="85">
        <f>(B86/B88)</f>
        <v>2.6195660748332631E-3</v>
      </c>
      <c r="D86" s="86"/>
      <c r="E86" s="86"/>
      <c r="F86" s="70"/>
    </row>
    <row r="87" spans="1:6" ht="12" customHeight="1">
      <c r="A87" s="84" t="s">
        <v>108</v>
      </c>
      <c r="B87" s="110">
        <f>F66</f>
        <v>239952.5</v>
      </c>
      <c r="C87" s="85">
        <f>(B87/B88)</f>
        <v>4.7619047619047616E-2</v>
      </c>
      <c r="D87" s="86"/>
      <c r="E87" s="86"/>
      <c r="F87" s="70"/>
    </row>
    <row r="88" spans="1:6" ht="12.75" customHeight="1" thickBot="1">
      <c r="A88" s="87" t="s">
        <v>109</v>
      </c>
      <c r="B88" s="108">
        <f>SUM(B82:B87)</f>
        <v>5039002.5</v>
      </c>
      <c r="C88" s="88">
        <f>SUM(C82:C87)</f>
        <v>1</v>
      </c>
      <c r="D88" s="86"/>
      <c r="E88" s="86"/>
      <c r="F88" s="70"/>
    </row>
    <row r="89" spans="1:6" ht="12" customHeight="1">
      <c r="A89" s="71"/>
      <c r="B89" s="69"/>
      <c r="C89" s="69"/>
      <c r="D89" s="69"/>
      <c r="E89" s="69"/>
      <c r="F89" s="70"/>
    </row>
    <row r="90" spans="1:6" ht="12" customHeight="1" thickBot="1">
      <c r="A90" s="129" t="s">
        <v>110</v>
      </c>
      <c r="B90" s="130"/>
      <c r="C90" s="130"/>
      <c r="D90" s="131"/>
      <c r="E90" s="89"/>
      <c r="F90" s="70"/>
    </row>
    <row r="91" spans="1:6" ht="12.75">
      <c r="A91" s="90" t="s">
        <v>111</v>
      </c>
      <c r="B91" s="106">
        <v>40000</v>
      </c>
      <c r="C91" s="106">
        <v>50000</v>
      </c>
      <c r="D91" s="107">
        <v>60000</v>
      </c>
      <c r="E91" s="91"/>
      <c r="F91" s="92"/>
    </row>
    <row r="92" spans="1:6" ht="13.5" thickBot="1">
      <c r="A92" s="93" t="s">
        <v>112</v>
      </c>
      <c r="B92" s="108">
        <f>(F67/B91)</f>
        <v>125.97506250000001</v>
      </c>
      <c r="C92" s="108">
        <f>(F67/C91)</f>
        <v>100.78005</v>
      </c>
      <c r="D92" s="109">
        <f>(F67/D91)</f>
        <v>83.983374999999995</v>
      </c>
      <c r="E92" s="91"/>
      <c r="F92" s="92"/>
    </row>
    <row r="93" spans="1:6" ht="15.6" customHeight="1">
      <c r="A93" s="68" t="s">
        <v>113</v>
      </c>
      <c r="B93" s="71"/>
      <c r="C93" s="71"/>
      <c r="D93" s="71"/>
      <c r="E93" s="71"/>
      <c r="F93" s="71"/>
    </row>
  </sheetData>
  <mergeCells count="24">
    <mergeCell ref="A90:D90"/>
    <mergeCell ref="D12:E12"/>
    <mergeCell ref="D10:E10"/>
    <mergeCell ref="D9:E9"/>
    <mergeCell ref="D8:E8"/>
    <mergeCell ref="D13:E13"/>
    <mergeCell ref="D14:E14"/>
    <mergeCell ref="A16:F16"/>
    <mergeCell ref="A18:F18"/>
    <mergeCell ref="A31:F31"/>
    <mergeCell ref="A36:F36"/>
    <mergeCell ref="A43:F43"/>
    <mergeCell ref="A59:F59"/>
    <mergeCell ref="A80:C80"/>
    <mergeCell ref="A29:E29"/>
    <mergeCell ref="A34:E34"/>
    <mergeCell ref="A67:E67"/>
    <mergeCell ref="A68:E68"/>
    <mergeCell ref="A69:E69"/>
    <mergeCell ref="A41:E41"/>
    <mergeCell ref="A57:E57"/>
    <mergeCell ref="A63:E63"/>
    <mergeCell ref="A65:E65"/>
    <mergeCell ref="A66:E66"/>
  </mergeCells>
  <pageMargins left="0.748031" right="0.748031" top="0.98425200000000002" bottom="0.98425200000000002" header="0" footer="0"/>
  <pageSetup scale="9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2022-06-23T20:37:35Z</dcterms:modified>
  <cp:category/>
  <cp:contentStatus/>
</cp:coreProperties>
</file>