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IMPERIAL\"/>
    </mc:Choice>
  </mc:AlternateContent>
  <bookViews>
    <workbookView xWindow="0" yWindow="0" windowWidth="20490" windowHeight="7755"/>
  </bookViews>
  <sheets>
    <sheet name="CILANTRO" sheetId="1" r:id="rId1"/>
  </sheets>
  <calcPr calcId="152511"/>
</workbook>
</file>

<file path=xl/calcChain.xml><?xml version="1.0" encoding="utf-8"?>
<calcChain xmlns="http://schemas.openxmlformats.org/spreadsheetml/2006/main">
  <c r="C84" i="1" l="1"/>
  <c r="G63" i="1"/>
  <c r="G64" i="1" s="1"/>
  <c r="C87" i="1" s="1"/>
  <c r="G58" i="1"/>
  <c r="G57" i="1"/>
  <c r="G56" i="1"/>
  <c r="G55" i="1"/>
  <c r="G53" i="1"/>
  <c r="G52" i="1"/>
  <c r="G51" i="1"/>
  <c r="G50" i="1"/>
  <c r="G49" i="1"/>
  <c r="G48" i="1"/>
  <c r="G46" i="1"/>
  <c r="G40" i="1"/>
  <c r="G39" i="1"/>
  <c r="G38" i="1"/>
  <c r="G41" i="1" s="1"/>
  <c r="C85" i="1" s="1"/>
  <c r="G37" i="1"/>
  <c r="G27" i="1"/>
  <c r="G24" i="1"/>
  <c r="G22" i="1"/>
  <c r="G21" i="1"/>
  <c r="G28" i="1" s="1"/>
  <c r="G12" i="1"/>
  <c r="G69" i="1" s="1"/>
  <c r="G59" i="1" l="1"/>
  <c r="C86" i="1" s="1"/>
  <c r="C83" i="1"/>
  <c r="G66" i="1" l="1"/>
  <c r="G67" i="1" s="1"/>
  <c r="G68" i="1" s="1"/>
  <c r="C88" i="1" l="1"/>
  <c r="C89" i="1" s="1"/>
  <c r="D84" i="1" s="1"/>
  <c r="E94" i="1"/>
  <c r="D94" i="1"/>
  <c r="C94" i="1"/>
  <c r="G70" i="1"/>
  <c r="D86" i="1" l="1"/>
  <c r="D87" i="1"/>
  <c r="D83" i="1"/>
  <c r="D85" i="1"/>
  <c r="D88" i="1"/>
  <c r="D89" i="1" l="1"/>
</calcChain>
</file>

<file path=xl/sharedStrings.xml><?xml version="1.0" encoding="utf-8"?>
<sst xmlns="http://schemas.openxmlformats.org/spreadsheetml/2006/main" count="161" uniqueCount="110">
  <si>
    <t>RUBRO O CULTIVO</t>
  </si>
  <si>
    <t>CILANTRO</t>
  </si>
  <si>
    <t>RENDIMIENTO (atados/Há.)</t>
  </si>
  <si>
    <t>VARIEDAD</t>
  </si>
  <si>
    <t>EM-500</t>
  </si>
  <si>
    <t>FECHA ESTIMADA  PRECIO VENTA</t>
  </si>
  <si>
    <t>ENERO 2023</t>
  </si>
  <si>
    <t>NIVEL TECNOLÓGICO</t>
  </si>
  <si>
    <t>MEDIO</t>
  </si>
  <si>
    <t>PRECIO ESPERADO ($/atado)</t>
  </si>
  <si>
    <t>REGIÓN</t>
  </si>
  <si>
    <t>ARUCANIA</t>
  </si>
  <si>
    <t>INGRESO ESPERADO, con IVA ($)</t>
  </si>
  <si>
    <t>AGENCIA DE ÁREA</t>
  </si>
  <si>
    <t>NUEVA IMPERIAL</t>
  </si>
  <si>
    <t>DESTINO PRODUCCION</t>
  </si>
  <si>
    <t>MERCADO REGIONAL</t>
  </si>
  <si>
    <t>COMUNA/LOCALIDAD</t>
  </si>
  <si>
    <t>NUEVA IMPERIAL-CHOL CHOL</t>
  </si>
  <si>
    <t>FECHA DE COSECHA</t>
  </si>
  <si>
    <t>FECHA PRECIO INSUMOS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</si>
  <si>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</si>
  <si>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</si>
  <si>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</si>
  <si>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</si>
  <si>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</si>
  <si>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</si>
  <si>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</si>
  <si>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</si>
  <si>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</si>
  <si>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</si>
  <si>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</si>
  <si>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</si>
  <si>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Noviembre-Diciembre</t>
  </si>
  <si>
    <t>Aplicación de Fertilizantes</t>
  </si>
  <si>
    <t>COSECHA</t>
  </si>
  <si>
    <t>Mano de Obra</t>
  </si>
  <si>
    <t>Docenas</t>
  </si>
  <si>
    <t>Diciembre</t>
  </si>
  <si>
    <t>MANTENCION</t>
  </si>
  <si>
    <t>Mano de Obra, cultivo</t>
  </si>
  <si>
    <t>Noviembre</t>
  </si>
  <si>
    <t>Mano de obra otras labores</t>
  </si>
  <si>
    <t>Subtotal Jornadas Hombre</t>
  </si>
  <si>
    <t>JORNADAS ANIMAL</t>
  </si>
  <si>
    <t>Subtotal Jornadas Animal</t>
  </si>
  <si>
    <t>MAQUINARIA</t>
  </si>
  <si>
    <t>Rastrajes</t>
  </si>
  <si>
    <t>JM</t>
  </si>
  <si>
    <t>Rotovator</t>
  </si>
  <si>
    <t>Cincel</t>
  </si>
  <si>
    <t>Enero</t>
  </si>
  <si>
    <t>Surcar</t>
  </si>
  <si>
    <t>Febrero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</si>
  <si>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</si>
  <si>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</si>
  <si>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</si>
  <si>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</si>
  <si>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</si>
  <si>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</si>
  <si>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</si>
  <si>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</si>
  <si>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</si>
  <si>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Cal</t>
  </si>
  <si>
    <t>Nitrato de Potasio</t>
  </si>
  <si>
    <t>Mezcla 11-30-11</t>
  </si>
  <si>
    <t>Foliar Aminoterra</t>
  </si>
  <si>
    <t>Lt.</t>
  </si>
  <si>
    <t>Ultrasol Inicial</t>
  </si>
  <si>
    <t>Guano</t>
  </si>
  <si>
    <t>CONTROL DE PLAGAS Y ENFERMEDADES</t>
  </si>
  <si>
    <t>Glifosato</t>
  </si>
  <si>
    <t>Agosto</t>
  </si>
  <si>
    <t>Zero</t>
  </si>
  <si>
    <t>cc</t>
  </si>
  <si>
    <t>Linurex</t>
  </si>
  <si>
    <t>Subtotal Insumos</t>
  </si>
  <si>
    <t>OTROS</t>
  </si>
  <si>
    <t>Item</t>
  </si>
  <si>
    <t>Traslados Internos</t>
  </si>
  <si>
    <t xml:space="preserve">Unidad 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</si>
  <si>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</si>
  <si>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</si>
  <si>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</si>
  <si>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</si>
  <si>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</si>
  <si>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</si>
  <si>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</si>
  <si>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rgb="FF000000"/>
        <rFont val="Arial Narrow"/>
      </rPr>
      <t>Fuente</t>
    </r>
    <r>
      <rPr>
        <sz val="8"/>
        <color rgb="FF000000"/>
        <rFont val="Arial Narrow"/>
      </rPr>
      <t>: INDAP</t>
    </r>
  </si>
  <si>
    <r>
      <rPr>
        <b/>
        <u/>
        <sz val="8"/>
        <color rgb="FF000000"/>
        <rFont val="Arial Narrow"/>
      </rPr>
      <t>Notas</t>
    </r>
    <r>
      <rPr>
        <b/>
        <sz val="8"/>
        <color rgb="FF000000"/>
        <rFont val="Arial Narrow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</si>
  <si>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</si>
  <si>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</si>
  <si>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</si>
  <si>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</si>
  <si>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</si>
  <si>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</si>
  <si>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</si>
  <si>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</si>
  <si>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</si>
  <si>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</si>
  <si>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</si>
  <si>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</si>
  <si>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</si>
  <si>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</si>
  <si>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($/atado)</t>
  </si>
  <si>
    <t>Costo unitario ($/atado) (*)</t>
  </si>
  <si>
    <t>(*): Este valor representa el valor mìnimo de venta del producto</t>
  </si>
  <si>
    <t>$/Há</t>
  </si>
  <si>
    <t xml:space="preserve">Troya 4e </t>
  </si>
  <si>
    <t>Rendimiento (atados/há)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</si>
</sst>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>
    <font>
      <sz val="11"/>
      <color rgb="FF000000"/>
      <name val="Calibri"/>
    </font>
    <font>
      <b/>
      <sz val="8"/>
      <color rgb="FFFFFFFF"/>
      <name val="Arial Narrow"/>
    </font>
    <font>
      <sz val="8"/>
      <color rgb="FF000000"/>
      <name val="Arial Narrow"/>
    </font>
    <font>
      <sz val="8"/>
      <color rgb="FFFFFFFF"/>
      <name val="Arial Narrow"/>
    </font>
    <font>
      <sz val="11"/>
      <name val="Calibri"/>
    </font>
    <font>
      <b/>
      <i/>
      <sz val="8"/>
      <color rgb="FFFFFFFF"/>
      <name val="Arial Narrow"/>
    </font>
    <font>
      <sz val="8"/>
      <color theme="1"/>
      <name val="Arial Narrow"/>
    </font>
    <font>
      <b/>
      <sz val="8"/>
      <color theme="1"/>
      <name val="Arial Narrow"/>
    </font>
    <font>
      <b/>
      <sz val="8"/>
      <color rgb="FF000000"/>
      <name val="Arial Narrow"/>
    </font>
    <font>
      <b/>
      <sz val="8"/>
      <color rgb="FFFEFEFE"/>
      <name val="Arial Narrow"/>
    </font>
    <font>
      <u/>
      <sz val="8"/>
      <color rgb="FF000000"/>
      <name val="Arial Narrow"/>
    </font>
    <font>
      <b/>
      <u/>
      <sz val="8"/>
      <color rgb="FF00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</fills>
  <borders count="56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7F7F7F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</borders>
  <cellStyleXfs count="1">
    <xf numFmtId="0" fontId="0" fillId="0" borderId="0"/>
  </cellStyleXfs>
  <cellXfs count="159">
    <xf numFmtId="0" fontId="0" fillId="0" borderId="0" xfId="0" applyFont="1" applyAlignment="1"/>
    <xf numFmtId="0" fontId="0" fillId="2" borderId="1" xfId="0" applyFont="1" applyFill="1" applyBorder="1"/>
    <xf numFmtId="0" fontId="0" fillId="0" borderId="0" xfId="0" applyFont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49" fontId="1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164" fontId="2" fillId="2" borderId="6" xfId="0" applyNumberFormat="1" applyFont="1" applyFill="1" applyBorder="1" applyAlignment="1">
      <alignment horizontal="left"/>
    </xf>
    <xf numFmtId="0" fontId="2" fillId="2" borderId="10" xfId="0" applyFont="1" applyFill="1" applyBorder="1" applyAlignment="1">
      <alignment horizontal="left" wrapText="1"/>
    </xf>
    <xf numFmtId="164" fontId="2" fillId="2" borderId="11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wrapText="1"/>
    </xf>
    <xf numFmtId="0" fontId="0" fillId="2" borderId="12" xfId="0" applyFont="1" applyFill="1" applyBorder="1"/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49" fontId="1" fillId="4" borderId="16" xfId="0" applyNumberFormat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left"/>
    </xf>
    <xf numFmtId="0" fontId="0" fillId="2" borderId="18" xfId="0" applyFont="1" applyFill="1" applyBorder="1"/>
    <xf numFmtId="3" fontId="7" fillId="0" borderId="6" xfId="0" applyNumberFormat="1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49" fontId="3" fillId="3" borderId="20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3" fillId="3" borderId="6" xfId="0" applyNumberFormat="1" applyFont="1" applyFill="1" applyBorder="1" applyAlignment="1">
      <alignment horizontal="left" vertical="center"/>
    </xf>
    <xf numFmtId="3" fontId="2" fillId="2" borderId="15" xfId="0" applyNumberFormat="1" applyFont="1" applyFill="1" applyBorder="1" applyAlignment="1">
      <alignment horizontal="left"/>
    </xf>
    <xf numFmtId="49" fontId="1" fillId="4" borderId="2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" fillId="3" borderId="23" xfId="0" applyNumberFormat="1" applyFont="1" applyFill="1" applyBorder="1" applyAlignment="1">
      <alignment horizontal="left" vertical="center"/>
    </xf>
    <xf numFmtId="49" fontId="1" fillId="3" borderId="23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3" fontId="2" fillId="2" borderId="6" xfId="0" applyNumberFormat="1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3" fontId="2" fillId="2" borderId="25" xfId="0" applyNumberFormat="1" applyFont="1" applyFill="1" applyBorder="1" applyAlignment="1">
      <alignment horizontal="left"/>
    </xf>
    <xf numFmtId="49" fontId="1" fillId="3" borderId="16" xfId="0" applyNumberFormat="1" applyFont="1" applyFill="1" applyBorder="1" applyAlignment="1">
      <alignment horizontal="left" vertical="center"/>
    </xf>
    <xf numFmtId="49" fontId="1" fillId="3" borderId="16" xfId="0" applyNumberFormat="1" applyFont="1" applyFill="1" applyBorder="1" applyAlignment="1">
      <alignment horizontal="left" vertical="center" wrapText="1"/>
    </xf>
    <xf numFmtId="49" fontId="3" fillId="3" borderId="21" xfId="0" applyNumberFormat="1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3" fontId="2" fillId="2" borderId="27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3" fontId="2" fillId="0" borderId="0" xfId="0" applyNumberFormat="1" applyFont="1"/>
    <xf numFmtId="49" fontId="8" fillId="2" borderId="6" xfId="0" applyNumberFormat="1" applyFont="1" applyFill="1" applyBorder="1" applyAlignment="1">
      <alignment horizontal="left"/>
    </xf>
    <xf numFmtId="49" fontId="8" fillId="2" borderId="28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/>
    </xf>
    <xf numFmtId="3" fontId="2" fillId="2" borderId="31" xfId="0" applyNumberFormat="1" applyFont="1" applyFill="1" applyBorder="1" applyAlignment="1">
      <alignment horizontal="left"/>
    </xf>
    <xf numFmtId="49" fontId="1" fillId="4" borderId="32" xfId="0" applyNumberFormat="1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165" fontId="1" fillId="4" borderId="33" xfId="0" applyNumberFormat="1" applyFont="1" applyFill="1" applyBorder="1" applyAlignment="1">
      <alignment horizontal="left" vertical="center"/>
    </xf>
    <xf numFmtId="49" fontId="1" fillId="3" borderId="34" xfId="0" applyNumberFormat="1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165" fontId="1" fillId="3" borderId="5" xfId="0" applyNumberFormat="1" applyFont="1" applyFill="1" applyBorder="1" applyAlignment="1">
      <alignment horizontal="left" vertical="center"/>
    </xf>
    <xf numFmtId="49" fontId="1" fillId="4" borderId="34" xfId="0" applyNumberFormat="1" applyFont="1" applyFill="1" applyBorder="1" applyAlignment="1">
      <alignment horizontal="left" vertical="center"/>
    </xf>
    <xf numFmtId="0" fontId="1" fillId="4" borderId="21" xfId="0" applyFont="1" applyFill="1" applyBorder="1" applyAlignment="1">
      <alignment horizontal="left" vertical="center"/>
    </xf>
    <xf numFmtId="165" fontId="1" fillId="4" borderId="5" xfId="0" applyNumberFormat="1" applyFont="1" applyFill="1" applyBorder="1" applyAlignment="1">
      <alignment horizontal="left" vertical="center"/>
    </xf>
    <xf numFmtId="49" fontId="1" fillId="4" borderId="35" xfId="0" applyNumberFormat="1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165" fontId="1" fillId="4" borderId="16" xfId="0" applyNumberFormat="1" applyFont="1" applyFill="1" applyBorder="1" applyAlignment="1">
      <alignment horizontal="left" vertical="center"/>
    </xf>
    <xf numFmtId="49" fontId="2" fillId="2" borderId="36" xfId="0" applyNumberFormat="1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165" fontId="1" fillId="2" borderId="36" xfId="0" applyNumberFormat="1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49" fontId="8" fillId="2" borderId="37" xfId="0" applyNumberFormat="1" applyFont="1" applyFill="1" applyBorder="1" applyAlignment="1">
      <alignment vertical="center"/>
    </xf>
    <xf numFmtId="0" fontId="2" fillId="2" borderId="38" xfId="0" applyFont="1" applyFill="1" applyBorder="1"/>
    <xf numFmtId="0" fontId="2" fillId="2" borderId="39" xfId="0" applyFont="1" applyFill="1" applyBorder="1"/>
    <xf numFmtId="49" fontId="2" fillId="2" borderId="40" xfId="0" applyNumberFormat="1" applyFont="1" applyFill="1" applyBorder="1" applyAlignment="1">
      <alignment vertical="center"/>
    </xf>
    <xf numFmtId="0" fontId="2" fillId="2" borderId="36" xfId="0" applyFont="1" applyFill="1" applyBorder="1"/>
    <xf numFmtId="0" fontId="2" fillId="2" borderId="41" xfId="0" applyFont="1" applyFill="1" applyBorder="1"/>
    <xf numFmtId="49" fontId="2" fillId="2" borderId="42" xfId="0" applyNumberFormat="1" applyFont="1" applyFill="1" applyBorder="1" applyAlignment="1">
      <alignment vertical="center"/>
    </xf>
    <xf numFmtId="0" fontId="2" fillId="2" borderId="43" xfId="0" applyFont="1" applyFill="1" applyBorder="1"/>
    <xf numFmtId="0" fontId="2" fillId="2" borderId="44" xfId="0" applyFont="1" applyFill="1" applyBorder="1"/>
    <xf numFmtId="0" fontId="2" fillId="5" borderId="44" xfId="0" applyFont="1" applyFill="1" applyBorder="1"/>
    <xf numFmtId="0" fontId="2" fillId="6" borderId="36" xfId="0" applyFont="1" applyFill="1" applyBorder="1"/>
    <xf numFmtId="49" fontId="8" fillId="7" borderId="47" xfId="0" applyNumberFormat="1" applyFont="1" applyFill="1" applyBorder="1" applyAlignment="1">
      <alignment vertical="center"/>
    </xf>
    <xf numFmtId="49" fontId="8" fillId="7" borderId="48" xfId="0" applyNumberFormat="1" applyFont="1" applyFill="1" applyBorder="1" applyAlignment="1">
      <alignment vertical="center"/>
    </xf>
    <xf numFmtId="49" fontId="2" fillId="7" borderId="49" xfId="0" applyNumberFormat="1" applyFont="1" applyFill="1" applyBorder="1"/>
    <xf numFmtId="49" fontId="8" fillId="2" borderId="50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9" fontId="2" fillId="2" borderId="51" xfId="0" applyNumberFormat="1" applyFont="1" applyFill="1" applyBorder="1"/>
    <xf numFmtId="166" fontId="8" fillId="2" borderId="6" xfId="0" applyNumberFormat="1" applyFont="1" applyFill="1" applyBorder="1" applyAlignment="1">
      <alignment vertical="center"/>
    </xf>
    <xf numFmtId="0" fontId="1" fillId="6" borderId="36" xfId="0" applyFont="1" applyFill="1" applyBorder="1" applyAlignment="1">
      <alignment vertical="center"/>
    </xf>
    <xf numFmtId="49" fontId="8" fillId="7" borderId="52" xfId="0" applyNumberFormat="1" applyFont="1" applyFill="1" applyBorder="1" applyAlignment="1">
      <alignment vertical="center"/>
    </xf>
    <xf numFmtId="166" fontId="8" fillId="7" borderId="53" xfId="0" applyNumberFormat="1" applyFont="1" applyFill="1" applyBorder="1" applyAlignment="1">
      <alignment vertical="center"/>
    </xf>
    <xf numFmtId="9" fontId="8" fillId="7" borderId="54" xfId="0" applyNumberFormat="1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0" fillId="2" borderId="55" xfId="0" applyFont="1" applyFill="1" applyBorder="1"/>
    <xf numFmtId="0" fontId="1" fillId="5" borderId="40" xfId="0" applyFont="1" applyFill="1" applyBorder="1" applyAlignment="1">
      <alignment vertical="center"/>
    </xf>
    <xf numFmtId="49" fontId="9" fillId="5" borderId="36" xfId="0" applyNumberFormat="1" applyFont="1" applyFill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0" fontId="1" fillId="5" borderId="41" xfId="0" applyFont="1" applyFill="1" applyBorder="1" applyAlignment="1">
      <alignment vertical="center"/>
    </xf>
    <xf numFmtId="0" fontId="1" fillId="6" borderId="40" xfId="0" applyFont="1" applyFill="1" applyBorder="1" applyAlignment="1">
      <alignment vertical="center"/>
    </xf>
    <xf numFmtId="3" fontId="8" fillId="7" borderId="48" xfId="0" applyNumberFormat="1" applyFont="1" applyFill="1" applyBorder="1" applyAlignment="1">
      <alignment vertical="center"/>
    </xf>
    <xf numFmtId="3" fontId="8" fillId="7" borderId="49" xfId="0" applyNumberFormat="1" applyFont="1" applyFill="1" applyBorder="1" applyAlignment="1">
      <alignment vertical="center"/>
    </xf>
    <xf numFmtId="0" fontId="8" fillId="6" borderId="36" xfId="0" applyFont="1" applyFill="1" applyBorder="1" applyAlignment="1">
      <alignment vertical="center"/>
    </xf>
    <xf numFmtId="165" fontId="8" fillId="2" borderId="36" xfId="0" applyNumberFormat="1" applyFont="1" applyFill="1" applyBorder="1" applyAlignment="1">
      <alignment vertical="center"/>
    </xf>
    <xf numFmtId="166" fontId="8" fillId="7" borderId="54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right"/>
    </xf>
    <xf numFmtId="0" fontId="3" fillId="3" borderId="30" xfId="0" applyFont="1" applyFill="1" applyBorder="1" applyAlignment="1">
      <alignment horizontal="right" vertical="center"/>
    </xf>
    <xf numFmtId="3" fontId="3" fillId="3" borderId="30" xfId="0" applyNumberFormat="1" applyFont="1" applyFill="1" applyBorder="1" applyAlignment="1">
      <alignment horizontal="right" vertical="center"/>
    </xf>
    <xf numFmtId="3" fontId="2" fillId="2" borderId="28" xfId="0" applyNumberFormat="1" applyFont="1" applyFill="1" applyBorder="1" applyAlignment="1">
      <alignment horizontal="right"/>
    </xf>
    <xf numFmtId="3" fontId="2" fillId="2" borderId="29" xfId="0" applyNumberFormat="1" applyFont="1" applyFill="1" applyBorder="1" applyAlignment="1">
      <alignment horizontal="right"/>
    </xf>
    <xf numFmtId="0" fontId="3" fillId="3" borderId="21" xfId="0" applyFont="1" applyFill="1" applyBorder="1" applyAlignment="1">
      <alignment horizontal="right" vertical="center"/>
    </xf>
    <xf numFmtId="3" fontId="3" fillId="3" borderId="21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wrapText="1"/>
    </xf>
    <xf numFmtId="49" fontId="2" fillId="2" borderId="6" xfId="0" applyNumberFormat="1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/>
    </xf>
    <xf numFmtId="0" fontId="2" fillId="2" borderId="28" xfId="0" applyFont="1" applyFill="1" applyBorder="1" applyAlignment="1">
      <alignment horizontal="right"/>
    </xf>
    <xf numFmtId="49" fontId="2" fillId="2" borderId="29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 wrapText="1"/>
    </xf>
    <xf numFmtId="49" fontId="2" fillId="2" borderId="19" xfId="0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49" fontId="1" fillId="3" borderId="23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/>
    </xf>
    <xf numFmtId="49" fontId="1" fillId="3" borderId="16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/>
    </xf>
    <xf numFmtId="49" fontId="1" fillId="3" borderId="1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49" fontId="2" fillId="2" borderId="29" xfId="0" applyNumberFormat="1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left"/>
    </xf>
    <xf numFmtId="0" fontId="4" fillId="0" borderId="9" xfId="0" applyFont="1" applyBorder="1"/>
    <xf numFmtId="49" fontId="5" fillId="3" borderId="8" xfId="0" applyNumberFormat="1" applyFont="1" applyFill="1" applyBorder="1" applyAlignment="1">
      <alignment horizontal="left" vertical="center"/>
    </xf>
    <xf numFmtId="0" fontId="4" fillId="0" borderId="13" xfId="0" applyFont="1" applyBorder="1"/>
    <xf numFmtId="49" fontId="9" fillId="5" borderId="45" xfId="0" applyNumberFormat="1" applyFont="1" applyFill="1" applyBorder="1" applyAlignment="1">
      <alignment vertical="center"/>
    </xf>
    <xf numFmtId="0" fontId="4" fillId="0" borderId="46" xfId="0" applyFont="1" applyBorder="1"/>
    <xf numFmtId="49" fontId="3" fillId="3" borderId="8" xfId="0" applyNumberFormat="1" applyFont="1" applyFill="1" applyBorder="1" applyAlignment="1">
      <alignment horizontal="left" wrapText="1"/>
    </xf>
    <xf numFmtId="49" fontId="2" fillId="2" borderId="8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5581650" cy="1171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topLeftCell="A76" workbookViewId="0">
      <selection activeCell="H87" sqref="H87"/>
    </sheetView>
  </sheetViews>
  <sheetFormatPr baseColWidth="10" defaultColWidth="14.42578125" defaultRowHeight="15" customHeight="1"/>
  <cols>
    <col min="1" max="1" width="4.42578125" customWidth="1"/>
    <col min="2" max="2" width="23.140625" customWidth="1"/>
    <col min="3" max="3" width="19.42578125" customWidth="1"/>
    <col min="4" max="4" width="9.42578125" customWidth="1"/>
    <col min="5" max="5" width="14.42578125" customWidth="1"/>
    <col min="6" max="6" width="11" customWidth="1"/>
    <col min="7" max="7" width="14.5703125" customWidth="1"/>
    <col min="8" max="26" width="10.85546875" customWidth="1"/>
  </cols>
  <sheetData>
    <row r="1" spans="1:26" ht="1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ht="1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ht="1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6" ht="1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6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6" ht="1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6" ht="15" customHeight="1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6" ht="15" customHeight="1">
      <c r="A8" s="1"/>
      <c r="B8" s="3"/>
      <c r="C8" s="4"/>
      <c r="D8" s="1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6" ht="12" customHeight="1">
      <c r="A9" s="5"/>
      <c r="B9" s="6" t="s">
        <v>0</v>
      </c>
      <c r="C9" s="7" t="s">
        <v>1</v>
      </c>
      <c r="D9" s="8"/>
      <c r="E9" s="157" t="s">
        <v>2</v>
      </c>
      <c r="F9" s="152"/>
      <c r="G9" s="9">
        <v>35000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>
      <c r="A10" s="5"/>
      <c r="B10" s="10" t="s">
        <v>3</v>
      </c>
      <c r="C10" s="11" t="s">
        <v>4</v>
      </c>
      <c r="D10" s="8"/>
      <c r="E10" s="158" t="s">
        <v>5</v>
      </c>
      <c r="F10" s="152"/>
      <c r="G10" s="7" t="s">
        <v>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5"/>
      <c r="B11" s="10" t="s">
        <v>7</v>
      </c>
      <c r="C11" s="7" t="s">
        <v>8</v>
      </c>
      <c r="D11" s="8"/>
      <c r="E11" s="158" t="s">
        <v>9</v>
      </c>
      <c r="F11" s="152"/>
      <c r="G11" s="9">
        <v>500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>
      <c r="A12" s="5"/>
      <c r="B12" s="10" t="s">
        <v>10</v>
      </c>
      <c r="C12" s="12" t="s">
        <v>11</v>
      </c>
      <c r="D12" s="8"/>
      <c r="E12" s="7" t="s">
        <v>12</v>
      </c>
      <c r="F12" s="13"/>
      <c r="G12" s="14">
        <f>(G9*G11)</f>
        <v>17500000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>
      <c r="A13" s="5"/>
      <c r="B13" s="10" t="s">
        <v>13</v>
      </c>
      <c r="C13" s="7" t="s">
        <v>14</v>
      </c>
      <c r="D13" s="8"/>
      <c r="E13" s="158" t="s">
        <v>15</v>
      </c>
      <c r="F13" s="152"/>
      <c r="G13" s="7" t="s">
        <v>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5"/>
      <c r="B14" s="10" t="s">
        <v>17</v>
      </c>
      <c r="C14" s="7" t="s">
        <v>18</v>
      </c>
      <c r="D14" s="8"/>
      <c r="E14" s="158" t="s">
        <v>19</v>
      </c>
      <c r="F14" s="152"/>
      <c r="G14" s="7" t="s">
        <v>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>
      <c r="A15" s="5"/>
      <c r="B15" s="10" t="s">
        <v>20</v>
      </c>
      <c r="C15" s="15">
        <v>44720</v>
      </c>
      <c r="D15" s="8"/>
      <c r="E15" s="151" t="s">
        <v>21</v>
      </c>
      <c r="F15" s="152"/>
      <c r="G15" s="12" t="s">
        <v>22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>
      <c r="A16" s="1"/>
      <c r="B16" s="16"/>
      <c r="C16" s="17"/>
      <c r="D16" s="18"/>
      <c r="E16" s="19"/>
      <c r="F16" s="19"/>
      <c r="G16" s="2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>
      <c r="A17" s="21"/>
      <c r="B17" s="153" t="s">
        <v>23</v>
      </c>
      <c r="C17" s="154"/>
      <c r="D17" s="154"/>
      <c r="E17" s="154"/>
      <c r="F17" s="154"/>
      <c r="G17" s="15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>
      <c r="A18" s="1"/>
      <c r="B18" s="22"/>
      <c r="C18" s="23"/>
      <c r="D18" s="23"/>
      <c r="E18" s="23"/>
      <c r="F18" s="23"/>
      <c r="G18" s="2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>
      <c r="A19" s="5"/>
      <c r="B19" s="24" t="s">
        <v>24</v>
      </c>
      <c r="C19" s="25"/>
      <c r="D19" s="26"/>
      <c r="E19" s="26"/>
      <c r="F19" s="26"/>
      <c r="G19" s="2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1"/>
      <c r="B20" s="27" t="s">
        <v>25</v>
      </c>
      <c r="C20" s="27" t="s">
        <v>26</v>
      </c>
      <c r="D20" s="27" t="s">
        <v>27</v>
      </c>
      <c r="E20" s="27" t="s">
        <v>28</v>
      </c>
      <c r="F20" s="27" t="s">
        <v>29</v>
      </c>
      <c r="G20" s="27" t="s">
        <v>30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1"/>
      <c r="B21" s="28" t="s">
        <v>31</v>
      </c>
      <c r="C21" s="128" t="s">
        <v>32</v>
      </c>
      <c r="D21" s="122">
        <v>2.5</v>
      </c>
      <c r="E21" s="123" t="s">
        <v>33</v>
      </c>
      <c r="F21" s="112">
        <v>22000</v>
      </c>
      <c r="G21" s="112">
        <f t="shared" ref="G21:G22" si="0">(D21*F21)</f>
        <v>55000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9"/>
      <c r="B22" s="28" t="s">
        <v>34</v>
      </c>
      <c r="C22" s="128" t="s">
        <v>32</v>
      </c>
      <c r="D22" s="122">
        <v>4</v>
      </c>
      <c r="E22" s="123" t="s">
        <v>33</v>
      </c>
      <c r="F22" s="112">
        <v>22000</v>
      </c>
      <c r="G22" s="112">
        <f t="shared" si="0"/>
        <v>88000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29"/>
      <c r="B23" s="30" t="s">
        <v>35</v>
      </c>
      <c r="C23" s="128"/>
      <c r="D23" s="122"/>
      <c r="E23" s="123"/>
      <c r="F23" s="112"/>
      <c r="G23" s="11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29"/>
      <c r="B24" s="28" t="s">
        <v>36</v>
      </c>
      <c r="C24" s="128" t="s">
        <v>37</v>
      </c>
      <c r="D24" s="112">
        <v>5000</v>
      </c>
      <c r="E24" s="123" t="s">
        <v>38</v>
      </c>
      <c r="F24" s="112">
        <v>350</v>
      </c>
      <c r="G24" s="112">
        <f>(D24*F24)</f>
        <v>1750000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29"/>
      <c r="B25" s="30" t="s">
        <v>39</v>
      </c>
      <c r="C25" s="129"/>
      <c r="D25" s="122"/>
      <c r="E25" s="123"/>
      <c r="F25" s="112"/>
      <c r="G25" s="11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9"/>
      <c r="B26" s="28" t="s">
        <v>40</v>
      </c>
      <c r="C26" s="129" t="s">
        <v>32</v>
      </c>
      <c r="D26" s="122">
        <v>20</v>
      </c>
      <c r="E26" s="123" t="s">
        <v>41</v>
      </c>
      <c r="F26" s="112">
        <v>22000</v>
      </c>
      <c r="G26" s="11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>
      <c r="A27" s="29"/>
      <c r="B27" s="31" t="s">
        <v>42</v>
      </c>
      <c r="C27" s="129" t="s">
        <v>32</v>
      </c>
      <c r="D27" s="122">
        <v>1.5</v>
      </c>
      <c r="E27" s="123" t="s">
        <v>41</v>
      </c>
      <c r="F27" s="112">
        <v>22000</v>
      </c>
      <c r="G27" s="112">
        <f>(D27*F27)</f>
        <v>33000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21"/>
      <c r="B28" s="32" t="s">
        <v>43</v>
      </c>
      <c r="C28" s="130"/>
      <c r="D28" s="113"/>
      <c r="E28" s="113"/>
      <c r="F28" s="113"/>
      <c r="G28" s="114">
        <f>SUM(G21:G27)</f>
        <v>1926000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>
      <c r="A29" s="1"/>
      <c r="B29" s="22"/>
      <c r="C29" s="131"/>
      <c r="D29" s="23"/>
      <c r="E29" s="23"/>
      <c r="F29" s="35"/>
      <c r="G29" s="35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>
      <c r="A30" s="5"/>
      <c r="B30" s="36" t="s">
        <v>44</v>
      </c>
      <c r="C30" s="132"/>
      <c r="D30" s="37"/>
      <c r="E30" s="37"/>
      <c r="F30" s="37"/>
      <c r="G30" s="37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5"/>
      <c r="B31" s="38" t="s">
        <v>25</v>
      </c>
      <c r="C31" s="133" t="s">
        <v>26</v>
      </c>
      <c r="D31" s="39" t="s">
        <v>27</v>
      </c>
      <c r="E31" s="38" t="s">
        <v>28</v>
      </c>
      <c r="F31" s="39" t="s">
        <v>29</v>
      </c>
      <c r="G31" s="38" t="s">
        <v>30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>
      <c r="A32" s="29"/>
      <c r="B32" s="40"/>
      <c r="C32" s="134"/>
      <c r="D32" s="40"/>
      <c r="E32" s="40"/>
      <c r="F32" s="41"/>
      <c r="G32" s="4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>
      <c r="A33" s="29"/>
      <c r="B33" s="42" t="s">
        <v>45</v>
      </c>
      <c r="C33" s="130"/>
      <c r="D33" s="33"/>
      <c r="E33" s="33"/>
      <c r="F33" s="33"/>
      <c r="G33" s="3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>
      <c r="A34" s="1"/>
      <c r="B34" s="43"/>
      <c r="C34" s="135"/>
      <c r="D34" s="44"/>
      <c r="E34" s="44"/>
      <c r="F34" s="45"/>
      <c r="G34" s="4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>
      <c r="A35" s="5"/>
      <c r="B35" s="36" t="s">
        <v>46</v>
      </c>
      <c r="C35" s="132"/>
      <c r="D35" s="37"/>
      <c r="E35" s="37"/>
      <c r="F35" s="37"/>
      <c r="G35" s="3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5"/>
      <c r="B36" s="46" t="s">
        <v>25</v>
      </c>
      <c r="C36" s="136" t="s">
        <v>26</v>
      </c>
      <c r="D36" s="46" t="s">
        <v>27</v>
      </c>
      <c r="E36" s="46" t="s">
        <v>28</v>
      </c>
      <c r="F36" s="47" t="s">
        <v>29</v>
      </c>
      <c r="G36" s="46" t="s">
        <v>30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21"/>
      <c r="B37" s="12" t="s">
        <v>47</v>
      </c>
      <c r="C37" s="128" t="s">
        <v>48</v>
      </c>
      <c r="D37" s="122">
        <v>0.5</v>
      </c>
      <c r="E37" s="123" t="s">
        <v>41</v>
      </c>
      <c r="F37" s="112">
        <v>170000</v>
      </c>
      <c r="G37" s="112">
        <f t="shared" ref="G37:G40" si="1">(D37*F37)</f>
        <v>85000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21"/>
      <c r="B38" s="12" t="s">
        <v>49</v>
      </c>
      <c r="C38" s="128" t="s">
        <v>48</v>
      </c>
      <c r="D38" s="122">
        <v>0.125</v>
      </c>
      <c r="E38" s="123" t="s">
        <v>38</v>
      </c>
      <c r="F38" s="112">
        <v>170000</v>
      </c>
      <c r="G38" s="112">
        <f t="shared" si="1"/>
        <v>21250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21"/>
      <c r="B39" s="12" t="s">
        <v>50</v>
      </c>
      <c r="C39" s="128" t="s">
        <v>48</v>
      </c>
      <c r="D39" s="122">
        <v>0.125</v>
      </c>
      <c r="E39" s="123" t="s">
        <v>51</v>
      </c>
      <c r="F39" s="112">
        <v>170000</v>
      </c>
      <c r="G39" s="112">
        <f t="shared" si="1"/>
        <v>21250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1"/>
      <c r="B40" s="12" t="s">
        <v>52</v>
      </c>
      <c r="C40" s="128" t="s">
        <v>48</v>
      </c>
      <c r="D40" s="122">
        <v>0.125</v>
      </c>
      <c r="E40" s="123" t="s">
        <v>53</v>
      </c>
      <c r="F40" s="112">
        <v>170000</v>
      </c>
      <c r="G40" s="112">
        <f t="shared" si="1"/>
        <v>21250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5"/>
      <c r="B41" s="48" t="s">
        <v>54</v>
      </c>
      <c r="C41" s="137"/>
      <c r="D41" s="120"/>
      <c r="E41" s="120"/>
      <c r="F41" s="120"/>
      <c r="G41" s="121">
        <f>SUM(G37:G40)</f>
        <v>148750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>
      <c r="A42" s="1"/>
      <c r="B42" s="49"/>
      <c r="C42" s="138"/>
      <c r="D42" s="50"/>
      <c r="E42" s="50"/>
      <c r="F42" s="51"/>
      <c r="G42" s="5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>
      <c r="A43" s="5"/>
      <c r="B43" s="36" t="s">
        <v>55</v>
      </c>
      <c r="C43" s="132"/>
      <c r="D43" s="37"/>
      <c r="E43" s="37"/>
      <c r="F43" s="37"/>
      <c r="G43" s="37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5"/>
      <c r="B44" s="47" t="s">
        <v>56</v>
      </c>
      <c r="C44" s="139" t="s">
        <v>57</v>
      </c>
      <c r="D44" s="47" t="s">
        <v>58</v>
      </c>
      <c r="E44" s="47" t="s">
        <v>28</v>
      </c>
      <c r="F44" s="47" t="s">
        <v>29</v>
      </c>
      <c r="G44" s="47" t="s">
        <v>30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1"/>
      <c r="B45" s="52" t="s">
        <v>59</v>
      </c>
      <c r="C45" s="140"/>
      <c r="D45" s="53"/>
      <c r="E45" s="53"/>
      <c r="F45" s="53"/>
      <c r="G45" s="5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1"/>
      <c r="B46" s="7" t="s">
        <v>60</v>
      </c>
      <c r="C46" s="141" t="s">
        <v>61</v>
      </c>
      <c r="D46" s="115">
        <v>19</v>
      </c>
      <c r="E46" s="125" t="s">
        <v>38</v>
      </c>
      <c r="F46" s="115">
        <v>13650</v>
      </c>
      <c r="G46" s="115">
        <f>(D46*F46)</f>
        <v>259350</v>
      </c>
      <c r="H46" s="2"/>
      <c r="I46" s="5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1"/>
      <c r="B47" s="55" t="s">
        <v>62</v>
      </c>
      <c r="C47" s="142"/>
      <c r="D47" s="115"/>
      <c r="E47" s="124"/>
      <c r="F47" s="115"/>
      <c r="G47" s="115"/>
      <c r="H47" s="2"/>
      <c r="I47" s="5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1"/>
      <c r="B48" s="7" t="s">
        <v>63</v>
      </c>
      <c r="C48" s="141" t="s">
        <v>61</v>
      </c>
      <c r="D48" s="115">
        <v>1000</v>
      </c>
      <c r="E48" s="125" t="s">
        <v>41</v>
      </c>
      <c r="F48" s="115">
        <v>180</v>
      </c>
      <c r="G48" s="115">
        <f t="shared" ref="G48:G53" si="2">(D48*F48)</f>
        <v>180000</v>
      </c>
      <c r="H48" s="2"/>
      <c r="I48" s="54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1"/>
      <c r="B49" s="7" t="s">
        <v>64</v>
      </c>
      <c r="C49" s="141" t="s">
        <v>61</v>
      </c>
      <c r="D49" s="115">
        <v>250</v>
      </c>
      <c r="E49" s="125" t="s">
        <v>38</v>
      </c>
      <c r="F49" s="115">
        <v>1300</v>
      </c>
      <c r="G49" s="115">
        <f t="shared" si="2"/>
        <v>325000</v>
      </c>
      <c r="H49" s="2"/>
      <c r="I49" s="5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1"/>
      <c r="B50" s="7" t="s">
        <v>65</v>
      </c>
      <c r="C50" s="141" t="s">
        <v>61</v>
      </c>
      <c r="D50" s="115">
        <v>300</v>
      </c>
      <c r="E50" s="125" t="s">
        <v>51</v>
      </c>
      <c r="F50" s="115">
        <v>1020</v>
      </c>
      <c r="G50" s="115">
        <f t="shared" si="2"/>
        <v>306000</v>
      </c>
      <c r="H50" s="2"/>
      <c r="I50" s="54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1"/>
      <c r="B51" s="7" t="s">
        <v>66</v>
      </c>
      <c r="C51" s="141" t="s">
        <v>67</v>
      </c>
      <c r="D51" s="115">
        <v>5</v>
      </c>
      <c r="E51" s="125" t="s">
        <v>38</v>
      </c>
      <c r="F51" s="115">
        <v>13000</v>
      </c>
      <c r="G51" s="115">
        <f t="shared" si="2"/>
        <v>65000</v>
      </c>
      <c r="H51" s="2"/>
      <c r="I51" s="54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1"/>
      <c r="B52" s="7" t="s">
        <v>68</v>
      </c>
      <c r="C52" s="141" t="s">
        <v>61</v>
      </c>
      <c r="D52" s="115">
        <v>10</v>
      </c>
      <c r="E52" s="125" t="s">
        <v>38</v>
      </c>
      <c r="F52" s="115">
        <v>8000</v>
      </c>
      <c r="G52" s="115">
        <f t="shared" si="2"/>
        <v>80000</v>
      </c>
      <c r="H52" s="2"/>
      <c r="I52" s="54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1"/>
      <c r="B53" s="7" t="s">
        <v>69</v>
      </c>
      <c r="C53" s="142" t="s">
        <v>61</v>
      </c>
      <c r="D53" s="115">
        <v>1000</v>
      </c>
      <c r="E53" s="124" t="s">
        <v>41</v>
      </c>
      <c r="F53" s="115">
        <v>350</v>
      </c>
      <c r="G53" s="115">
        <f t="shared" si="2"/>
        <v>350000</v>
      </c>
      <c r="H53" s="2"/>
      <c r="I53" s="54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1"/>
      <c r="B54" s="56" t="s">
        <v>70</v>
      </c>
      <c r="C54" s="143"/>
      <c r="D54" s="118"/>
      <c r="E54" s="126"/>
      <c r="F54" s="118"/>
      <c r="G54" s="115"/>
      <c r="H54" s="2"/>
      <c r="I54" s="54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1"/>
      <c r="B55" s="57" t="s">
        <v>71</v>
      </c>
      <c r="C55" s="143" t="s">
        <v>67</v>
      </c>
      <c r="D55" s="118">
        <v>3</v>
      </c>
      <c r="E55" s="126" t="s">
        <v>41</v>
      </c>
      <c r="F55" s="118">
        <v>27270</v>
      </c>
      <c r="G55" s="115">
        <f t="shared" ref="G55:G58" si="3">(D55*F55)</f>
        <v>81810</v>
      </c>
      <c r="H55" s="2"/>
      <c r="I55" s="5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1"/>
      <c r="B56" s="57" t="s">
        <v>108</v>
      </c>
      <c r="C56" s="143" t="s">
        <v>67</v>
      </c>
      <c r="D56" s="118">
        <v>1</v>
      </c>
      <c r="E56" s="126" t="s">
        <v>72</v>
      </c>
      <c r="F56" s="118">
        <v>17050</v>
      </c>
      <c r="G56" s="115">
        <f t="shared" si="3"/>
        <v>17050</v>
      </c>
      <c r="H56" s="2"/>
      <c r="I56" s="54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1"/>
      <c r="B57" s="57" t="s">
        <v>73</v>
      </c>
      <c r="C57" s="143" t="s">
        <v>74</v>
      </c>
      <c r="D57" s="118">
        <v>0.25</v>
      </c>
      <c r="E57" s="126" t="s">
        <v>72</v>
      </c>
      <c r="F57" s="118">
        <v>44000</v>
      </c>
      <c r="G57" s="115">
        <f t="shared" si="3"/>
        <v>11000</v>
      </c>
      <c r="H57" s="2"/>
      <c r="I57" s="54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1"/>
      <c r="B58" s="58" t="s">
        <v>75</v>
      </c>
      <c r="C58" s="144" t="s">
        <v>61</v>
      </c>
      <c r="D58" s="119">
        <v>1</v>
      </c>
      <c r="E58" s="127" t="s">
        <v>72</v>
      </c>
      <c r="F58" s="119">
        <v>30000</v>
      </c>
      <c r="G58" s="115">
        <f t="shared" si="3"/>
        <v>30000</v>
      </c>
      <c r="H58" s="2"/>
      <c r="I58" s="54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5"/>
      <c r="B59" s="48" t="s">
        <v>76</v>
      </c>
      <c r="C59" s="137"/>
      <c r="D59" s="120"/>
      <c r="E59" s="120"/>
      <c r="F59" s="120"/>
      <c r="G59" s="121">
        <f>SUM(G45:G58)</f>
        <v>1705210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>
      <c r="A60" s="1"/>
      <c r="B60" s="49"/>
      <c r="C60" s="138"/>
      <c r="D60" s="50"/>
      <c r="E60" s="50"/>
      <c r="F60" s="51"/>
      <c r="G60" s="5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>
      <c r="A61" s="5"/>
      <c r="B61" s="36" t="s">
        <v>77</v>
      </c>
      <c r="C61" s="132"/>
      <c r="D61" s="37"/>
      <c r="E61" s="37"/>
      <c r="F61" s="37"/>
      <c r="G61" s="37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5"/>
      <c r="B62" s="46" t="s">
        <v>78</v>
      </c>
      <c r="C62" s="139" t="s">
        <v>57</v>
      </c>
      <c r="D62" s="47" t="s">
        <v>58</v>
      </c>
      <c r="E62" s="46" t="s">
        <v>28</v>
      </c>
      <c r="F62" s="47" t="s">
        <v>29</v>
      </c>
      <c r="G62" s="46" t="s">
        <v>30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1"/>
      <c r="B63" s="12" t="s">
        <v>79</v>
      </c>
      <c r="C63" s="141" t="s">
        <v>80</v>
      </c>
      <c r="D63" s="115">
        <v>1</v>
      </c>
      <c r="E63" s="123" t="s">
        <v>81</v>
      </c>
      <c r="F63" s="115">
        <v>50000</v>
      </c>
      <c r="G63" s="115">
        <f>D63*F63</f>
        <v>50000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5"/>
      <c r="B64" s="59" t="s">
        <v>82</v>
      </c>
      <c r="C64" s="145"/>
      <c r="D64" s="116"/>
      <c r="E64" s="116"/>
      <c r="F64" s="116"/>
      <c r="G64" s="117">
        <f>SUM(G63)</f>
        <v>50000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>
      <c r="A65" s="1"/>
      <c r="B65" s="60"/>
      <c r="C65" s="146"/>
      <c r="D65" s="60"/>
      <c r="E65" s="60"/>
      <c r="F65" s="61"/>
      <c r="G65" s="6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>
      <c r="A66" s="29"/>
      <c r="B66" s="62" t="s">
        <v>83</v>
      </c>
      <c r="C66" s="147"/>
      <c r="D66" s="63"/>
      <c r="E66" s="63"/>
      <c r="F66" s="63"/>
      <c r="G66" s="64">
        <f>G28+G41+G59+G64</f>
        <v>3829960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>
      <c r="A67" s="29"/>
      <c r="B67" s="65" t="s">
        <v>84</v>
      </c>
      <c r="C67" s="148"/>
      <c r="D67" s="66"/>
      <c r="E67" s="66"/>
      <c r="F67" s="66"/>
      <c r="G67" s="67">
        <f>G66*0.05</f>
        <v>191498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>
      <c r="A68" s="29"/>
      <c r="B68" s="68" t="s">
        <v>85</v>
      </c>
      <c r="C68" s="149"/>
      <c r="D68" s="69"/>
      <c r="E68" s="69"/>
      <c r="F68" s="69"/>
      <c r="G68" s="70">
        <f>G67+G66</f>
        <v>4021458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>
      <c r="A69" s="29"/>
      <c r="B69" s="65" t="s">
        <v>86</v>
      </c>
      <c r="C69" s="148"/>
      <c r="D69" s="66"/>
      <c r="E69" s="66"/>
      <c r="F69" s="66"/>
      <c r="G69" s="67">
        <f>G12</f>
        <v>17500000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>
      <c r="A70" s="29"/>
      <c r="B70" s="71" t="s">
        <v>87</v>
      </c>
      <c r="C70" s="150"/>
      <c r="D70" s="72"/>
      <c r="E70" s="72"/>
      <c r="F70" s="72"/>
      <c r="G70" s="73">
        <f>G69-G68</f>
        <v>13478542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>
      <c r="A71" s="29"/>
      <c r="B71" s="74" t="s">
        <v>88</v>
      </c>
      <c r="C71" s="75"/>
      <c r="D71" s="75"/>
      <c r="E71" s="75"/>
      <c r="F71" s="75"/>
      <c r="G71" s="76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9"/>
      <c r="B72" s="77"/>
      <c r="C72" s="75"/>
      <c r="D72" s="75"/>
      <c r="E72" s="75"/>
      <c r="F72" s="75"/>
      <c r="G72" s="76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>
      <c r="A73" s="29"/>
      <c r="B73" s="78" t="s">
        <v>89</v>
      </c>
      <c r="C73" s="79"/>
      <c r="D73" s="79"/>
      <c r="E73" s="79"/>
      <c r="F73" s="80"/>
      <c r="G73" s="7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>
      <c r="A74" s="29"/>
      <c r="B74" s="81" t="s">
        <v>90</v>
      </c>
      <c r="C74" s="82"/>
      <c r="D74" s="82"/>
      <c r="E74" s="82"/>
      <c r="F74" s="83"/>
      <c r="G74" s="76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>
      <c r="A75" s="29"/>
      <c r="B75" s="81" t="s">
        <v>91</v>
      </c>
      <c r="C75" s="82"/>
      <c r="D75" s="82"/>
      <c r="E75" s="82"/>
      <c r="F75" s="83"/>
      <c r="G75" s="7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>
      <c r="A76" s="29"/>
      <c r="B76" s="81" t="s">
        <v>92</v>
      </c>
      <c r="C76" s="82"/>
      <c r="D76" s="82"/>
      <c r="E76" s="82"/>
      <c r="F76" s="83"/>
      <c r="G76" s="76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>
      <c r="A77" s="29"/>
      <c r="B77" s="81" t="s">
        <v>93</v>
      </c>
      <c r="C77" s="82"/>
      <c r="D77" s="82"/>
      <c r="E77" s="82"/>
      <c r="F77" s="83"/>
      <c r="G77" s="76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>
      <c r="A78" s="29"/>
      <c r="B78" s="81" t="s">
        <v>94</v>
      </c>
      <c r="C78" s="82"/>
      <c r="D78" s="82"/>
      <c r="E78" s="82"/>
      <c r="F78" s="83"/>
      <c r="G78" s="76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9"/>
      <c r="B79" s="84" t="s">
        <v>95</v>
      </c>
      <c r="C79" s="85"/>
      <c r="D79" s="85"/>
      <c r="E79" s="85"/>
      <c r="F79" s="86"/>
      <c r="G79" s="76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9"/>
      <c r="B80" s="77"/>
      <c r="C80" s="82"/>
      <c r="D80" s="82"/>
      <c r="E80" s="82"/>
      <c r="F80" s="82"/>
      <c r="G80" s="76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customHeight="1">
      <c r="A81" s="29"/>
      <c r="B81" s="155" t="s">
        <v>96</v>
      </c>
      <c r="C81" s="156"/>
      <c r="D81" s="87"/>
      <c r="E81" s="88"/>
      <c r="F81" s="88"/>
      <c r="G81" s="76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>
      <c r="A82" s="29"/>
      <c r="B82" s="89" t="s">
        <v>78</v>
      </c>
      <c r="C82" s="90" t="s">
        <v>107</v>
      </c>
      <c r="D82" s="91" t="s">
        <v>97</v>
      </c>
      <c r="E82" s="88"/>
      <c r="F82" s="88"/>
      <c r="G82" s="76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>
      <c r="A83" s="29"/>
      <c r="B83" s="92" t="s">
        <v>98</v>
      </c>
      <c r="C83" s="93">
        <f>G28</f>
        <v>1926000</v>
      </c>
      <c r="D83" s="94">
        <f>(C83/C89)</f>
        <v>0.47893077585293692</v>
      </c>
      <c r="E83" s="88"/>
      <c r="F83" s="88"/>
      <c r="G83" s="76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>
      <c r="A84" s="29"/>
      <c r="B84" s="92" t="s">
        <v>99</v>
      </c>
      <c r="C84" s="93">
        <f>G33</f>
        <v>0</v>
      </c>
      <c r="D84" s="94">
        <f>C84/C89</f>
        <v>0</v>
      </c>
      <c r="E84" s="88"/>
      <c r="F84" s="88"/>
      <c r="G84" s="76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>
      <c r="A85" s="29"/>
      <c r="B85" s="92" t="s">
        <v>100</v>
      </c>
      <c r="C85" s="93">
        <f>G41</f>
        <v>148750</v>
      </c>
      <c r="D85" s="94">
        <f>C85/C89</f>
        <v>3.6989072122598318E-2</v>
      </c>
      <c r="E85" s="88"/>
      <c r="F85" s="88"/>
      <c r="G85" s="76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>
      <c r="A86" s="29"/>
      <c r="B86" s="92" t="s">
        <v>56</v>
      </c>
      <c r="C86" s="93">
        <f>G59</f>
        <v>1705210</v>
      </c>
      <c r="D86" s="94">
        <f>C86/C89</f>
        <v>0.42402780285160258</v>
      </c>
      <c r="E86" s="88"/>
      <c r="F86" s="88"/>
      <c r="G86" s="76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>
      <c r="A87" s="29"/>
      <c r="B87" s="92" t="s">
        <v>101</v>
      </c>
      <c r="C87" s="95">
        <f>G64</f>
        <v>50000</v>
      </c>
      <c r="D87" s="94">
        <f>C87/C89</f>
        <v>1.2433301553814561E-2</v>
      </c>
      <c r="E87" s="96"/>
      <c r="F87" s="96"/>
      <c r="G87" s="76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>
      <c r="A88" s="29"/>
      <c r="B88" s="92" t="s">
        <v>102</v>
      </c>
      <c r="C88" s="95">
        <f>G67</f>
        <v>191498</v>
      </c>
      <c r="D88" s="94">
        <f>C88/C89</f>
        <v>4.7619047619047616E-2</v>
      </c>
      <c r="E88" s="96"/>
      <c r="F88" s="96"/>
      <c r="G88" s="76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9"/>
      <c r="B89" s="97" t="s">
        <v>103</v>
      </c>
      <c r="C89" s="98">
        <f t="shared" ref="C89:D89" si="4">SUM(C83:C88)</f>
        <v>4021458</v>
      </c>
      <c r="D89" s="99">
        <f t="shared" si="4"/>
        <v>1</v>
      </c>
      <c r="E89" s="96"/>
      <c r="F89" s="96"/>
      <c r="G89" s="76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>
      <c r="A90" s="29"/>
      <c r="B90" s="77"/>
      <c r="C90" s="75"/>
      <c r="D90" s="75"/>
      <c r="E90" s="75"/>
      <c r="F90" s="75"/>
      <c r="G90" s="76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9"/>
      <c r="B91" s="100"/>
      <c r="C91" s="75"/>
      <c r="D91" s="75"/>
      <c r="E91" s="75"/>
      <c r="F91" s="75"/>
      <c r="G91" s="76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>
      <c r="A92" s="101"/>
      <c r="B92" s="102"/>
      <c r="C92" s="103" t="s">
        <v>104</v>
      </c>
      <c r="D92" s="104"/>
      <c r="E92" s="105"/>
      <c r="F92" s="106"/>
      <c r="G92" s="76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>
      <c r="A93" s="29"/>
      <c r="B93" s="89" t="s">
        <v>109</v>
      </c>
      <c r="C93" s="107">
        <v>30000</v>
      </c>
      <c r="D93" s="107">
        <v>35000</v>
      </c>
      <c r="E93" s="108">
        <v>40000</v>
      </c>
      <c r="F93" s="109"/>
      <c r="G93" s="110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9"/>
      <c r="B94" s="97" t="s">
        <v>105</v>
      </c>
      <c r="C94" s="98">
        <f>(G68/C93)</f>
        <v>134.04859999999999</v>
      </c>
      <c r="D94" s="98">
        <f>(G68/D93)</f>
        <v>114.89879999999999</v>
      </c>
      <c r="E94" s="111">
        <f>(G68/E93)</f>
        <v>100.53645</v>
      </c>
      <c r="F94" s="109"/>
      <c r="G94" s="110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" customHeight="1">
      <c r="A95" s="29"/>
      <c r="B95" s="74" t="s">
        <v>106</v>
      </c>
      <c r="C95" s="82"/>
      <c r="D95" s="82"/>
      <c r="E95" s="82"/>
      <c r="F95" s="82"/>
      <c r="G95" s="8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/>
    <row r="297" spans="1:26" ht="15.75" customHeight="1"/>
    <row r="298" spans="1:26" ht="15.75" customHeight="1"/>
    <row r="299" spans="1:26" ht="15.75" customHeight="1"/>
    <row r="300" spans="1:26" ht="15.75" customHeight="1"/>
    <row r="301" spans="1:26" ht="15.75" customHeight="1"/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E15:F15"/>
    <mergeCell ref="B17:G17"/>
    <mergeCell ref="B81:C81"/>
    <mergeCell ref="E9:F9"/>
    <mergeCell ref="E10:F10"/>
    <mergeCell ref="E11:F11"/>
    <mergeCell ref="E13:F13"/>
    <mergeCell ref="E14:F14"/>
  </mergeCells>
  <pageMargins left="0.748031" right="0.748031" top="0.98425200000000002" bottom="0.98425200000000002" header="0" footer="0"/>
  <pageSetup orientation="portrait" r:id="rId1"/>
  <headerFooter>
    <oddFooter>&amp;C000000&amp;P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Llanquitru Huicaleo Gabriela Andrea</dc:creator>
  <cp:lastModifiedBy>BENI LAGOS ANA MARIA</cp:lastModifiedBy>
  <dcterms:created xsi:type="dcterms:W3CDTF">2022-03-31T18:00:16Z</dcterms:created>
  <dcterms:modified xsi:type="dcterms:W3CDTF">2022-06-16T20:32:25Z</dcterms:modified>
</cp:coreProperties>
</file>