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0490" windowHeight="7755"/>
  </bookViews>
  <sheets>
    <sheet name="CILANTRO" sheetId="9" r:id="rId1"/>
  </sheets>
  <definedNames>
    <definedName name="_xlnm.Print_Area" localSheetId="0">CILANTRO!$A$1:$G$95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9" l="1"/>
  <c r="G63" i="9" l="1"/>
  <c r="G64" i="9" s="1"/>
  <c r="C87" i="9" s="1"/>
  <c r="G58" i="9"/>
  <c r="G57" i="9"/>
  <c r="G56" i="9"/>
  <c r="G55" i="9"/>
  <c r="G53" i="9"/>
  <c r="G52" i="9"/>
  <c r="G51" i="9"/>
  <c r="G50" i="9"/>
  <c r="G49" i="9"/>
  <c r="G48" i="9"/>
  <c r="G46" i="9"/>
  <c r="G40" i="9"/>
  <c r="G39" i="9"/>
  <c r="G38" i="9"/>
  <c r="G37" i="9"/>
  <c r="C84" i="9"/>
  <c r="G27" i="9"/>
  <c r="G24" i="9"/>
  <c r="G22" i="9"/>
  <c r="G21" i="9"/>
  <c r="G12" i="9"/>
  <c r="G69" i="9" s="1"/>
  <c r="G41" i="9" l="1"/>
  <c r="C85" i="9" s="1"/>
  <c r="G59" i="9"/>
  <c r="C86" i="9" s="1"/>
  <c r="G28" i="9"/>
  <c r="C83" i="9" s="1"/>
  <c r="G66" i="9" l="1"/>
  <c r="G67" i="9" s="1"/>
  <c r="C88" i="9" s="1"/>
  <c r="G68" i="9" l="1"/>
  <c r="C89" i="9"/>
  <c r="D94" i="9" l="1"/>
  <c r="G70" i="9"/>
  <c r="E94" i="9"/>
  <c r="C94" i="9"/>
  <c r="D84" i="9"/>
  <c r="D85" i="9"/>
  <c r="D86" i="9"/>
  <c r="D87" i="9"/>
  <c r="D83" i="9"/>
  <c r="D88" i="9"/>
  <c r="D89" i="9" l="1"/>
</calcChain>
</file>

<file path=xl/sharedStrings.xml><?xml version="1.0" encoding="utf-8"?>
<sst xmlns="http://schemas.openxmlformats.org/spreadsheetml/2006/main" count="161" uniqueCount="108">
  <si>
    <t>RUBRO O CULTIVO</t>
  </si>
  <si>
    <t>CILANTRO</t>
  </si>
  <si>
    <t>RENDIMIENTO (atados/Há.)</t>
  </si>
  <si>
    <t>VARIEDAD</t>
  </si>
  <si>
    <t>EM-500</t>
  </si>
  <si>
    <t>FECHA ESTIMADA  PRECIO VENTA</t>
  </si>
  <si>
    <t>NIVEL TECNOLÓGICO</t>
  </si>
  <si>
    <t>MEDIO</t>
  </si>
  <si>
    <t>PRECIO ESPERADO ($/atado)</t>
  </si>
  <si>
    <t>REGIÓN</t>
  </si>
  <si>
    <t>ARUCANIA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</si>
  <si>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</si>
  <si>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</si>
  <si>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</si>
  <si>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</si>
  <si>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</si>
  <si>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</si>
  <si>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FECHA PRECIO INSUMOS</t>
  </si>
  <si>
    <t>CONTINGENCIA</t>
  </si>
  <si>
    <t>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</si>
  <si>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</si>
  <si>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</si>
  <si>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</si>
  <si>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</si>
  <si>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</si>
  <si>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</si>
  <si>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</si>
  <si>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</si>
  <si>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</si>
  <si>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</si>
  <si>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Noviembre-Diciembre</t>
  </si>
  <si>
    <t>Aplicación de Fertilizantes</t>
  </si>
  <si>
    <t>COSECHA</t>
  </si>
  <si>
    <t>Mano de Obra</t>
  </si>
  <si>
    <t>Diciembre</t>
  </si>
  <si>
    <t>MANTENCION</t>
  </si>
  <si>
    <t>Mano de Obra, cultivo</t>
  </si>
  <si>
    <t>Noviembre</t>
  </si>
  <si>
    <t>Mano de obra otras labores</t>
  </si>
  <si>
    <t>Subtotal Jornadas Hombre</t>
  </si>
  <si>
    <t>JORNADAS ANIMAL</t>
  </si>
  <si>
    <t>Subtotal Jornadas Animal</t>
  </si>
  <si>
    <t>MAQUINARIA</t>
  </si>
  <si>
    <t>Rastrajes</t>
  </si>
  <si>
    <t>JM</t>
  </si>
  <si>
    <t>Rotovator</t>
  </si>
  <si>
    <t>Cincel</t>
  </si>
  <si>
    <t>Enero</t>
  </si>
  <si>
    <t>Surcar</t>
  </si>
  <si>
    <t>Febrero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</si>
  <si>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</si>
  <si>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</si>
  <si>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</si>
  <si>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</si>
  <si>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</si>
  <si>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</si>
  <si>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</si>
  <si>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</si>
  <si>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</si>
  <si>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Cal</t>
  </si>
  <si>
    <t>Nitrato de Potasio</t>
  </si>
  <si>
    <t>Mezcla 11-30-11</t>
  </si>
  <si>
    <t>Foliar Aminoterra</t>
  </si>
  <si>
    <t>Lt.</t>
  </si>
  <si>
    <t>Ultrasol Inicial</t>
  </si>
  <si>
    <t>Guano</t>
  </si>
  <si>
    <t>CONTROL DE PLAGAS Y ENFERMEDADES</t>
  </si>
  <si>
    <t>Lorsban 4E</t>
  </si>
  <si>
    <t>Agosto</t>
  </si>
  <si>
    <t>Zero</t>
  </si>
  <si>
    <t>Linurex</t>
  </si>
  <si>
    <t>Subtotal Insumos</t>
  </si>
  <si>
    <t>OTROS</t>
  </si>
  <si>
    <t>Item</t>
  </si>
  <si>
    <t>Traslados Internos</t>
  </si>
  <si>
    <t xml:space="preserve">Unidad 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</si>
  <si>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</si>
  <si>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</si>
  <si>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</si>
  <si>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</si>
  <si>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</si>
  <si>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</si>
  <si>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</si>
  <si>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</si>
  <si>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</si>
  <si>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</si>
  <si>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</si>
  <si>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</si>
  <si>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</si>
  <si>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</si>
  <si>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</si>
  <si>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</si>
  <si>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</si>
  <si>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</si>
  <si>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</si>
  <si>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</si>
  <si>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</si>
  <si>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</si>
  <si>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($/atado)</t>
  </si>
  <si>
    <t>Costo unitario ($/atado) (*)</t>
  </si>
  <si>
    <t>(*): Este valor representa el valor mìnimo de venta del producto</t>
  </si>
  <si>
    <t>TEMUCO</t>
  </si>
  <si>
    <t>FREIRE</t>
  </si>
  <si>
    <t>ENERO 2023</t>
  </si>
  <si>
    <t>$/há</t>
  </si>
  <si>
    <t>Glifosato (Rango)</t>
  </si>
  <si>
    <t>COSTO TOTAL/há.</t>
  </si>
  <si>
    <t>Rendimiento (atados/há)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</si>
</sst>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9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/>
    <xf numFmtId="0" fontId="10" fillId="6" borderId="22" xfId="0" applyFont="1" applyFill="1" applyBorder="1" applyAlignment="1"/>
    <xf numFmtId="49" fontId="8" fillId="7" borderId="23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 applyAlignment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 applyAlignment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 applyAlignment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 applyAlignment="1"/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 applyAlignment="1"/>
    <xf numFmtId="0" fontId="10" fillId="2" borderId="50" xfId="0" applyFont="1" applyFill="1" applyBorder="1" applyAlignment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49" fontId="8" fillId="7" borderId="52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0" borderId="0" xfId="0" applyNumberFormat="1" applyFont="1" applyAlignment="1"/>
    <xf numFmtId="3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5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 wrapText="1"/>
    </xf>
    <xf numFmtId="49" fontId="3" fillId="3" borderId="57" xfId="0" applyNumberFormat="1" applyFont="1" applyFill="1" applyBorder="1" applyAlignment="1">
      <alignment horizontal="left" vertical="center"/>
    </xf>
    <xf numFmtId="0" fontId="2" fillId="2" borderId="55" xfId="0" applyFont="1" applyFill="1" applyBorder="1" applyAlignment="1">
      <alignment horizontal="left" vertical="center"/>
    </xf>
    <xf numFmtId="3" fontId="2" fillId="2" borderId="55" xfId="0" applyNumberFormat="1" applyFont="1" applyFill="1" applyBorder="1" applyAlignment="1">
      <alignment horizontal="left" vertical="center"/>
    </xf>
    <xf numFmtId="49" fontId="3" fillId="3" borderId="14" xfId="0" applyNumberFormat="1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horizontal="left"/>
    </xf>
    <xf numFmtId="49" fontId="4" fillId="2" borderId="58" xfId="0" applyNumberFormat="1" applyFont="1" applyFill="1" applyBorder="1" applyAlignment="1">
      <alignment horizontal="left"/>
    </xf>
    <xf numFmtId="49" fontId="2" fillId="2" borderId="58" xfId="0" applyNumberFormat="1" applyFont="1" applyFill="1" applyBorder="1" applyAlignment="1">
      <alignment horizontal="left"/>
    </xf>
    <xf numFmtId="49" fontId="2" fillId="2" borderId="18" xfId="0" applyNumberFormat="1" applyFont="1" applyFill="1" applyBorder="1" applyAlignment="1">
      <alignment horizontal="left"/>
    </xf>
    <xf numFmtId="3" fontId="8" fillId="7" borderId="53" xfId="0" applyNumberFormat="1" applyFont="1" applyFill="1" applyBorder="1" applyAlignment="1">
      <alignment vertical="center"/>
    </xf>
    <xf numFmtId="3" fontId="8" fillId="7" borderId="5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vertical="center"/>
    </xf>
    <xf numFmtId="3" fontId="3" fillId="3" borderId="14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14" fontId="2" fillId="2" borderId="8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49" fontId="14" fillId="5" borderId="12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3" fontId="15" fillId="0" borderId="55" xfId="0" applyNumberFormat="1" applyFont="1" applyBorder="1" applyAlignment="1">
      <alignment horizontal="left"/>
    </xf>
    <xf numFmtId="3" fontId="16" fillId="0" borderId="55" xfId="0" applyNumberFormat="1" applyFont="1" applyBorder="1" applyAlignment="1">
      <alignment horizontal="left"/>
    </xf>
    <xf numFmtId="0" fontId="2" fillId="0" borderId="55" xfId="0" applyFont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left"/>
    </xf>
    <xf numFmtId="49" fontId="14" fillId="5" borderId="14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59" xfId="0" applyNumberFormat="1" applyFont="1" applyFill="1" applyBorder="1" applyAlignment="1">
      <alignment horizontal="left" vertical="center"/>
    </xf>
    <xf numFmtId="49" fontId="14" fillId="3" borderId="59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/>
    </xf>
    <xf numFmtId="0" fontId="3" fillId="3" borderId="55" xfId="0" applyFont="1" applyFill="1" applyBorder="1" applyAlignment="1">
      <alignment horizontal="left" vertical="center"/>
    </xf>
    <xf numFmtId="3" fontId="3" fillId="3" borderId="55" xfId="0" applyNumberFormat="1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/>
    </xf>
    <xf numFmtId="0" fontId="2" fillId="2" borderId="61" xfId="0" applyFont="1" applyFill="1" applyBorder="1" applyAlignment="1">
      <alignment horizontal="left"/>
    </xf>
    <xf numFmtId="3" fontId="2" fillId="2" borderId="61" xfId="0" applyNumberFormat="1" applyFont="1" applyFill="1" applyBorder="1" applyAlignment="1">
      <alignment horizontal="left"/>
    </xf>
    <xf numFmtId="49" fontId="14" fillId="3" borderId="12" xfId="0" applyNumberFormat="1" applyFont="1" applyFill="1" applyBorder="1" applyAlignment="1">
      <alignment horizontal="left" vertical="center"/>
    </xf>
    <xf numFmtId="49" fontId="14" fillId="3" borderId="12" xfId="0" applyNumberFormat="1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3" fontId="2" fillId="2" borderId="17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4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49" fontId="14" fillId="3" borderId="5" xfId="0" applyNumberFormat="1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56" xfId="0" applyNumberFormat="1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49" fontId="14" fillId="3" borderId="59" xfId="0" applyNumberFormat="1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/>
    </xf>
    <xf numFmtId="49" fontId="14" fillId="3" borderId="12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49" fontId="14" fillId="3" borderId="1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0" fontId="14" fillId="5" borderId="32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8" xfId="0" applyFont="1" applyFill="1" applyBorder="1" applyAlignment="1">
      <alignment horizontal="right"/>
    </xf>
    <xf numFmtId="3" fontId="2" fillId="2" borderId="58" xfId="0" applyNumberFormat="1" applyFont="1" applyFill="1" applyBorder="1" applyAlignment="1">
      <alignment horizontal="right"/>
    </xf>
    <xf numFmtId="49" fontId="2" fillId="2" borderId="18" xfId="0" applyNumberFormat="1" applyFont="1" applyFill="1" applyBorder="1" applyAlignment="1">
      <alignment horizontal="right"/>
    </xf>
    <xf numFmtId="3" fontId="2" fillId="2" borderId="18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right" vertical="center"/>
    </xf>
    <xf numFmtId="3" fontId="3" fillId="3" borderId="19" xfId="0" applyNumberFormat="1" applyFont="1" applyFill="1" applyBorder="1" applyAlignment="1">
      <alignment horizontal="right" vertical="center"/>
    </xf>
    <xf numFmtId="49" fontId="2" fillId="2" borderId="56" xfId="0" applyNumberFormat="1" applyFont="1" applyFill="1" applyBorder="1" applyAlignment="1">
      <alignment horizontal="left"/>
    </xf>
    <xf numFmtId="49" fontId="2" fillId="0" borderId="56" xfId="0" applyNumberFormat="1" applyFont="1" applyFill="1" applyBorder="1" applyAlignment="1">
      <alignment horizontal="left" vertical="center" wrapText="1"/>
    </xf>
    <xf numFmtId="0" fontId="0" fillId="2" borderId="62" xfId="0" applyFont="1" applyFill="1" applyBorder="1" applyAlignment="1"/>
    <xf numFmtId="49" fontId="2" fillId="2" borderId="63" xfId="0" applyNumberFormat="1" applyFont="1" applyFill="1" applyBorder="1" applyAlignment="1">
      <alignment horizontal="left" vertical="center" wrapText="1"/>
    </xf>
    <xf numFmtId="49" fontId="14" fillId="3" borderId="64" xfId="0" applyNumberFormat="1" applyFont="1" applyFill="1" applyBorder="1" applyAlignment="1">
      <alignment horizontal="left" vertical="center" wrapText="1"/>
    </xf>
    <xf numFmtId="49" fontId="2" fillId="2" borderId="65" xfId="0" applyNumberFormat="1" applyFont="1" applyFill="1" applyBorder="1" applyAlignment="1">
      <alignment horizontal="left" vertical="center" wrapText="1"/>
    </xf>
    <xf numFmtId="49" fontId="2" fillId="2" borderId="6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419100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80" zoomScaleNormal="100" zoomScaleSheetLayoutView="100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5703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73"/>
      <c r="C8" s="3"/>
      <c r="D8" s="2"/>
      <c r="E8" s="3"/>
      <c r="F8" s="3"/>
      <c r="G8" s="3"/>
    </row>
    <row r="9" spans="1:7" ht="12" customHeight="1" x14ac:dyDescent="0.25">
      <c r="A9" s="18"/>
      <c r="B9" s="175" t="s">
        <v>0</v>
      </c>
      <c r="C9" s="171" t="s">
        <v>1</v>
      </c>
      <c r="D9" s="72"/>
      <c r="E9" s="126" t="s">
        <v>2</v>
      </c>
      <c r="F9" s="127"/>
      <c r="G9" s="50">
        <v>35000</v>
      </c>
    </row>
    <row r="10" spans="1:7" ht="12.75" customHeight="1" x14ac:dyDescent="0.25">
      <c r="A10" s="18"/>
      <c r="B10" s="176" t="s">
        <v>3</v>
      </c>
      <c r="C10" s="172" t="s">
        <v>4</v>
      </c>
      <c r="D10" s="72"/>
      <c r="E10" s="128" t="s">
        <v>5</v>
      </c>
      <c r="F10" s="129"/>
      <c r="G10" s="66" t="s">
        <v>103</v>
      </c>
    </row>
    <row r="11" spans="1:7" ht="12.75" customHeight="1" x14ac:dyDescent="0.25">
      <c r="A11" s="18"/>
      <c r="B11" s="176" t="s">
        <v>6</v>
      </c>
      <c r="C11" s="171" t="s">
        <v>7</v>
      </c>
      <c r="D11" s="72"/>
      <c r="E11" s="128" t="s">
        <v>8</v>
      </c>
      <c r="F11" s="129"/>
      <c r="G11" s="50">
        <v>280</v>
      </c>
    </row>
    <row r="12" spans="1:7" ht="12.75" customHeight="1" x14ac:dyDescent="0.25">
      <c r="A12" s="18"/>
      <c r="B12" s="176" t="s">
        <v>9</v>
      </c>
      <c r="C12" s="53" t="s">
        <v>10</v>
      </c>
      <c r="D12" s="72"/>
      <c r="E12" s="66" t="s">
        <v>11</v>
      </c>
      <c r="F12" s="67"/>
      <c r="G12" s="51">
        <f>(G9*G11)</f>
        <v>9800000</v>
      </c>
    </row>
    <row r="13" spans="1:7" ht="12.75" customHeight="1" x14ac:dyDescent="0.25">
      <c r="A13" s="18"/>
      <c r="B13" s="176" t="s">
        <v>12</v>
      </c>
      <c r="C13" s="171" t="s">
        <v>101</v>
      </c>
      <c r="D13" s="72"/>
      <c r="E13" s="128" t="s">
        <v>13</v>
      </c>
      <c r="F13" s="129"/>
      <c r="G13" s="66" t="s">
        <v>14</v>
      </c>
    </row>
    <row r="14" spans="1:7" ht="12.75" customHeight="1" x14ac:dyDescent="0.25">
      <c r="A14" s="18"/>
      <c r="B14" s="177" t="s">
        <v>15</v>
      </c>
      <c r="C14" s="171" t="s">
        <v>102</v>
      </c>
      <c r="D14" s="72"/>
      <c r="E14" s="128" t="s">
        <v>16</v>
      </c>
      <c r="F14" s="129"/>
      <c r="G14" s="66" t="s">
        <v>103</v>
      </c>
    </row>
    <row r="15" spans="1:7" ht="12.75" customHeight="1" x14ac:dyDescent="0.25">
      <c r="A15" s="4"/>
      <c r="B15" s="174" t="s">
        <v>17</v>
      </c>
      <c r="C15" s="52">
        <v>44722</v>
      </c>
      <c r="D15" s="72"/>
      <c r="E15" s="130" t="s">
        <v>18</v>
      </c>
      <c r="F15" s="131"/>
      <c r="G15" s="65" t="s">
        <v>19</v>
      </c>
    </row>
    <row r="16" spans="1:7" ht="12" customHeight="1" x14ac:dyDescent="0.25">
      <c r="A16" s="2"/>
      <c r="B16" s="73"/>
      <c r="C16" s="74"/>
      <c r="D16" s="75"/>
      <c r="E16" s="76"/>
      <c r="F16" s="76"/>
      <c r="G16" s="77"/>
    </row>
    <row r="17" spans="1:7" ht="12" customHeight="1" x14ac:dyDescent="0.25">
      <c r="A17" s="5"/>
      <c r="B17" s="122" t="s">
        <v>20</v>
      </c>
      <c r="C17" s="123"/>
      <c r="D17" s="123"/>
      <c r="E17" s="123"/>
      <c r="F17" s="123"/>
      <c r="G17" s="123"/>
    </row>
    <row r="18" spans="1:7" ht="12" customHeight="1" x14ac:dyDescent="0.25">
      <c r="A18" s="2"/>
      <c r="B18" s="78"/>
      <c r="C18" s="79"/>
      <c r="D18" s="79"/>
      <c r="E18" s="79"/>
      <c r="F18" s="79"/>
      <c r="G18" s="79"/>
    </row>
    <row r="19" spans="1:7" ht="12" customHeight="1" x14ac:dyDescent="0.25">
      <c r="A19" s="4"/>
      <c r="B19" s="80" t="s">
        <v>21</v>
      </c>
      <c r="C19" s="81"/>
      <c r="D19" s="82"/>
      <c r="E19" s="82"/>
      <c r="F19" s="82"/>
      <c r="G19" s="82"/>
    </row>
    <row r="20" spans="1:7" ht="24" customHeight="1" x14ac:dyDescent="0.25">
      <c r="A20" s="5"/>
      <c r="B20" s="83" t="s">
        <v>22</v>
      </c>
      <c r="C20" s="83" t="s">
        <v>23</v>
      </c>
      <c r="D20" s="83" t="s">
        <v>24</v>
      </c>
      <c r="E20" s="83" t="s">
        <v>25</v>
      </c>
      <c r="F20" s="83" t="s">
        <v>26</v>
      </c>
      <c r="G20" s="83" t="s">
        <v>27</v>
      </c>
    </row>
    <row r="21" spans="1:7" s="1" customFormat="1" ht="12.75" customHeight="1" x14ac:dyDescent="0.25">
      <c r="A21" s="5"/>
      <c r="B21" s="84" t="s">
        <v>28</v>
      </c>
      <c r="C21" s="132" t="s">
        <v>29</v>
      </c>
      <c r="D21" s="155">
        <v>2.5</v>
      </c>
      <c r="E21" s="68" t="s">
        <v>30</v>
      </c>
      <c r="F21" s="69">
        <v>19000</v>
      </c>
      <c r="G21" s="69">
        <f>(D21*F21)</f>
        <v>47500</v>
      </c>
    </row>
    <row r="22" spans="1:7" s="1" customFormat="1" ht="12.75" customHeight="1" x14ac:dyDescent="0.25">
      <c r="A22" s="18"/>
      <c r="B22" s="84" t="s">
        <v>31</v>
      </c>
      <c r="C22" s="132" t="s">
        <v>29</v>
      </c>
      <c r="D22" s="155">
        <v>4</v>
      </c>
      <c r="E22" s="68" t="s">
        <v>30</v>
      </c>
      <c r="F22" s="69">
        <v>19000</v>
      </c>
      <c r="G22" s="69">
        <f t="shared" ref="G22:G27" si="0">(D22*F22)</f>
        <v>76000</v>
      </c>
    </row>
    <row r="23" spans="1:7" s="1" customFormat="1" ht="12.75" customHeight="1" x14ac:dyDescent="0.25">
      <c r="A23" s="18"/>
      <c r="B23" s="85" t="s">
        <v>32</v>
      </c>
      <c r="C23" s="132"/>
      <c r="D23" s="155"/>
      <c r="E23" s="68"/>
      <c r="F23" s="69"/>
      <c r="G23" s="69"/>
    </row>
    <row r="24" spans="1:7" s="1" customFormat="1" ht="12.75" customHeight="1" x14ac:dyDescent="0.25">
      <c r="A24" s="18"/>
      <c r="B24" s="84" t="s">
        <v>33</v>
      </c>
      <c r="C24" s="132" t="s">
        <v>29</v>
      </c>
      <c r="D24" s="156">
        <v>64</v>
      </c>
      <c r="E24" s="120" t="s">
        <v>34</v>
      </c>
      <c r="F24" s="121">
        <v>19000</v>
      </c>
      <c r="G24" s="121">
        <f t="shared" si="0"/>
        <v>1216000</v>
      </c>
    </row>
    <row r="25" spans="1:7" s="1" customFormat="1" ht="12.75" customHeight="1" x14ac:dyDescent="0.25">
      <c r="A25" s="18"/>
      <c r="B25" s="85" t="s">
        <v>35</v>
      </c>
      <c r="C25" s="133"/>
      <c r="D25" s="155"/>
      <c r="E25" s="68"/>
      <c r="F25" s="69"/>
      <c r="G25" s="69"/>
    </row>
    <row r="26" spans="1:7" s="1" customFormat="1" ht="12.75" customHeight="1" x14ac:dyDescent="0.25">
      <c r="A26" s="18"/>
      <c r="B26" s="84" t="s">
        <v>36</v>
      </c>
      <c r="C26" s="133" t="s">
        <v>29</v>
      </c>
      <c r="D26" s="155">
        <v>20</v>
      </c>
      <c r="E26" s="68" t="s">
        <v>37</v>
      </c>
      <c r="F26" s="69">
        <v>19000</v>
      </c>
      <c r="G26" s="69">
        <f t="shared" si="0"/>
        <v>380000</v>
      </c>
    </row>
    <row r="27" spans="1:7" s="1" customFormat="1" ht="15" x14ac:dyDescent="0.25">
      <c r="A27" s="18"/>
      <c r="B27" s="86" t="s">
        <v>38</v>
      </c>
      <c r="C27" s="133" t="s">
        <v>29</v>
      </c>
      <c r="D27" s="155">
        <v>1.5</v>
      </c>
      <c r="E27" s="68" t="s">
        <v>37</v>
      </c>
      <c r="F27" s="69">
        <v>19000</v>
      </c>
      <c r="G27" s="69">
        <f t="shared" si="0"/>
        <v>28500</v>
      </c>
    </row>
    <row r="28" spans="1:7" s="1" customFormat="1" ht="12.75" customHeight="1" x14ac:dyDescent="0.25">
      <c r="A28" s="5"/>
      <c r="B28" s="54" t="s">
        <v>39</v>
      </c>
      <c r="C28" s="134"/>
      <c r="D28" s="134"/>
      <c r="E28" s="118"/>
      <c r="F28" s="118"/>
      <c r="G28" s="119">
        <f>SUM(G21:G27)</f>
        <v>1748000</v>
      </c>
    </row>
    <row r="29" spans="1:7" s="1" customFormat="1" ht="12" customHeight="1" x14ac:dyDescent="0.25">
      <c r="A29" s="2"/>
      <c r="B29" s="78"/>
      <c r="C29" s="135"/>
      <c r="D29" s="135"/>
      <c r="E29" s="79"/>
      <c r="F29" s="87"/>
      <c r="G29" s="87"/>
    </row>
    <row r="30" spans="1:7" s="1" customFormat="1" ht="12" customHeight="1" x14ac:dyDescent="0.25">
      <c r="A30" s="4"/>
      <c r="B30" s="88" t="s">
        <v>40</v>
      </c>
      <c r="C30" s="136"/>
      <c r="D30" s="157"/>
      <c r="E30" s="89"/>
      <c r="F30" s="89"/>
      <c r="G30" s="89"/>
    </row>
    <row r="31" spans="1:7" s="1" customFormat="1" ht="24" customHeight="1" x14ac:dyDescent="0.25">
      <c r="A31" s="4"/>
      <c r="B31" s="90" t="s">
        <v>22</v>
      </c>
      <c r="C31" s="137" t="s">
        <v>23</v>
      </c>
      <c r="D31" s="137" t="s">
        <v>24</v>
      </c>
      <c r="E31" s="90" t="s">
        <v>25</v>
      </c>
      <c r="F31" s="91" t="s">
        <v>26</v>
      </c>
      <c r="G31" s="90" t="s">
        <v>27</v>
      </c>
    </row>
    <row r="32" spans="1:7" s="1" customFormat="1" ht="12" customHeight="1" x14ac:dyDescent="0.25">
      <c r="A32" s="18"/>
      <c r="B32" s="55"/>
      <c r="C32" s="138"/>
      <c r="D32" s="138"/>
      <c r="E32" s="55"/>
      <c r="F32" s="56"/>
      <c r="G32" s="56"/>
    </row>
    <row r="33" spans="1:11" s="1" customFormat="1" ht="12" customHeight="1" x14ac:dyDescent="0.25">
      <c r="A33" s="18"/>
      <c r="B33" s="92" t="s">
        <v>41</v>
      </c>
      <c r="C33" s="139"/>
      <c r="D33" s="139"/>
      <c r="E33" s="93"/>
      <c r="F33" s="93"/>
      <c r="G33" s="94"/>
    </row>
    <row r="34" spans="1:11" s="1" customFormat="1" ht="12" customHeight="1" x14ac:dyDescent="0.25">
      <c r="A34" s="2"/>
      <c r="B34" s="95"/>
      <c r="C34" s="140"/>
      <c r="D34" s="140"/>
      <c r="E34" s="96"/>
      <c r="F34" s="97"/>
      <c r="G34" s="97"/>
    </row>
    <row r="35" spans="1:11" s="1" customFormat="1" ht="12" customHeight="1" x14ac:dyDescent="0.25">
      <c r="A35" s="4"/>
      <c r="B35" s="88" t="s">
        <v>42</v>
      </c>
      <c r="C35" s="136"/>
      <c r="D35" s="157"/>
      <c r="E35" s="89"/>
      <c r="F35" s="89"/>
      <c r="G35" s="89"/>
    </row>
    <row r="36" spans="1:11" s="1" customFormat="1" ht="24" customHeight="1" x14ac:dyDescent="0.25">
      <c r="A36" s="4"/>
      <c r="B36" s="98" t="s">
        <v>22</v>
      </c>
      <c r="C36" s="141" t="s">
        <v>23</v>
      </c>
      <c r="D36" s="141" t="s">
        <v>24</v>
      </c>
      <c r="E36" s="98" t="s">
        <v>25</v>
      </c>
      <c r="F36" s="99" t="s">
        <v>26</v>
      </c>
      <c r="G36" s="98" t="s">
        <v>27</v>
      </c>
    </row>
    <row r="37" spans="1:11" s="1" customFormat="1" ht="12.75" customHeight="1" x14ac:dyDescent="0.25">
      <c r="A37" s="5"/>
      <c r="B37" s="65" t="s">
        <v>43</v>
      </c>
      <c r="C37" s="132" t="s">
        <v>44</v>
      </c>
      <c r="D37" s="155">
        <v>0.35</v>
      </c>
      <c r="E37" s="68" t="s">
        <v>37</v>
      </c>
      <c r="F37" s="69">
        <v>232730</v>
      </c>
      <c r="G37" s="69">
        <f t="shared" ref="G37:G40" si="1">(D37*F37)</f>
        <v>81455.5</v>
      </c>
    </row>
    <row r="38" spans="1:11" s="1" customFormat="1" ht="12.75" customHeight="1" x14ac:dyDescent="0.25">
      <c r="A38" s="5"/>
      <c r="B38" s="65" t="s">
        <v>45</v>
      </c>
      <c r="C38" s="132" t="s">
        <v>44</v>
      </c>
      <c r="D38" s="155">
        <v>0.125</v>
      </c>
      <c r="E38" s="68" t="s">
        <v>34</v>
      </c>
      <c r="F38" s="69">
        <v>232730</v>
      </c>
      <c r="G38" s="69">
        <f t="shared" si="1"/>
        <v>29091.25</v>
      </c>
    </row>
    <row r="39" spans="1:11" s="1" customFormat="1" ht="12.75" customHeight="1" x14ac:dyDescent="0.25">
      <c r="A39" s="5"/>
      <c r="B39" s="65" t="s">
        <v>46</v>
      </c>
      <c r="C39" s="132" t="s">
        <v>44</v>
      </c>
      <c r="D39" s="155">
        <v>0.125</v>
      </c>
      <c r="E39" s="68" t="s">
        <v>47</v>
      </c>
      <c r="F39" s="69">
        <v>232730</v>
      </c>
      <c r="G39" s="69">
        <f t="shared" si="1"/>
        <v>29091.25</v>
      </c>
    </row>
    <row r="40" spans="1:11" s="1" customFormat="1" ht="12.75" customHeight="1" x14ac:dyDescent="0.25">
      <c r="A40" s="5"/>
      <c r="B40" s="65" t="s">
        <v>48</v>
      </c>
      <c r="C40" s="132" t="s">
        <v>44</v>
      </c>
      <c r="D40" s="155">
        <v>0.125</v>
      </c>
      <c r="E40" s="68" t="s">
        <v>49</v>
      </c>
      <c r="F40" s="69">
        <v>232730</v>
      </c>
      <c r="G40" s="69">
        <f t="shared" si="1"/>
        <v>29091.25</v>
      </c>
    </row>
    <row r="41" spans="1:11" s="1" customFormat="1" ht="12.75" customHeight="1" x14ac:dyDescent="0.25">
      <c r="A41" s="4"/>
      <c r="B41" s="57" t="s">
        <v>50</v>
      </c>
      <c r="C41" s="142"/>
      <c r="D41" s="142"/>
      <c r="E41" s="70"/>
      <c r="F41" s="70"/>
      <c r="G41" s="71">
        <f>SUM(G37:G40)</f>
        <v>168729.25</v>
      </c>
    </row>
    <row r="42" spans="1:11" s="1" customFormat="1" ht="12" customHeight="1" x14ac:dyDescent="0.25">
      <c r="A42" s="2"/>
      <c r="B42" s="100"/>
      <c r="C42" s="143"/>
      <c r="D42" s="143"/>
      <c r="E42" s="101"/>
      <c r="F42" s="102"/>
      <c r="G42" s="102"/>
    </row>
    <row r="43" spans="1:11" s="1" customFormat="1" ht="12" customHeight="1" x14ac:dyDescent="0.25">
      <c r="A43" s="4"/>
      <c r="B43" s="88" t="s">
        <v>51</v>
      </c>
      <c r="C43" s="136"/>
      <c r="D43" s="157"/>
      <c r="E43" s="89"/>
      <c r="F43" s="89"/>
      <c r="G43" s="89"/>
    </row>
    <row r="44" spans="1:11" s="1" customFormat="1" ht="24" customHeight="1" x14ac:dyDescent="0.25">
      <c r="A44" s="4"/>
      <c r="B44" s="99" t="s">
        <v>52</v>
      </c>
      <c r="C44" s="144" t="s">
        <v>53</v>
      </c>
      <c r="D44" s="144" t="s">
        <v>54</v>
      </c>
      <c r="E44" s="99" t="s">
        <v>25</v>
      </c>
      <c r="F44" s="99" t="s">
        <v>26</v>
      </c>
      <c r="G44" s="99" t="s">
        <v>27</v>
      </c>
      <c r="K44" s="48"/>
    </row>
    <row r="45" spans="1:11" s="1" customFormat="1" ht="12.75" customHeight="1" x14ac:dyDescent="0.25">
      <c r="A45" s="5"/>
      <c r="B45" s="6" t="s">
        <v>55</v>
      </c>
      <c r="C45" s="145"/>
      <c r="D45" s="145"/>
      <c r="E45" s="7"/>
      <c r="F45" s="7"/>
      <c r="G45" s="7"/>
      <c r="K45" s="48"/>
    </row>
    <row r="46" spans="1:11" s="1" customFormat="1" ht="12.75" customHeight="1" x14ac:dyDescent="0.25">
      <c r="A46" s="5"/>
      <c r="B46" s="66" t="s">
        <v>56</v>
      </c>
      <c r="C46" s="146" t="s">
        <v>57</v>
      </c>
      <c r="D46" s="158">
        <v>19</v>
      </c>
      <c r="E46" s="162" t="s">
        <v>34</v>
      </c>
      <c r="F46" s="163">
        <v>17062.5</v>
      </c>
      <c r="G46" s="163">
        <f>(D46*F46)</f>
        <v>324187.5</v>
      </c>
      <c r="I46" s="49"/>
    </row>
    <row r="47" spans="1:11" s="1" customFormat="1" ht="12.75" customHeight="1" x14ac:dyDescent="0.25">
      <c r="A47" s="5"/>
      <c r="B47" s="59" t="s">
        <v>58</v>
      </c>
      <c r="C47" s="147"/>
      <c r="D47" s="147"/>
      <c r="E47" s="164"/>
      <c r="F47" s="163"/>
      <c r="G47" s="163"/>
      <c r="I47" s="49"/>
    </row>
    <row r="48" spans="1:11" s="1" customFormat="1" ht="12.75" customHeight="1" x14ac:dyDescent="0.25">
      <c r="A48" s="5"/>
      <c r="B48" s="66" t="s">
        <v>59</v>
      </c>
      <c r="C48" s="146" t="s">
        <v>57</v>
      </c>
      <c r="D48" s="158">
        <v>1000</v>
      </c>
      <c r="E48" s="162" t="s">
        <v>37</v>
      </c>
      <c r="F48" s="163">
        <v>120</v>
      </c>
      <c r="G48" s="163">
        <f>(D48*F48)</f>
        <v>120000</v>
      </c>
      <c r="I48" s="49"/>
    </row>
    <row r="49" spans="1:9" s="1" customFormat="1" ht="12.75" customHeight="1" x14ac:dyDescent="0.25">
      <c r="A49" s="5"/>
      <c r="B49" s="66" t="s">
        <v>60</v>
      </c>
      <c r="C49" s="146" t="s">
        <v>57</v>
      </c>
      <c r="D49" s="158">
        <v>250</v>
      </c>
      <c r="E49" s="162" t="s">
        <v>34</v>
      </c>
      <c r="F49" s="163">
        <v>1677</v>
      </c>
      <c r="G49" s="163">
        <f t="shared" ref="G49:G58" si="2">(D49*F49)</f>
        <v>419250</v>
      </c>
      <c r="I49" s="49"/>
    </row>
    <row r="50" spans="1:9" s="1" customFormat="1" ht="12.75" customHeight="1" x14ac:dyDescent="0.25">
      <c r="A50" s="5"/>
      <c r="B50" s="66" t="s">
        <v>61</v>
      </c>
      <c r="C50" s="146" t="s">
        <v>57</v>
      </c>
      <c r="D50" s="147">
        <v>300</v>
      </c>
      <c r="E50" s="162" t="s">
        <v>47</v>
      </c>
      <c r="F50" s="163">
        <v>1110</v>
      </c>
      <c r="G50" s="163">
        <f t="shared" si="2"/>
        <v>333000</v>
      </c>
      <c r="I50" s="49"/>
    </row>
    <row r="51" spans="1:9" s="1" customFormat="1" ht="12.75" customHeight="1" x14ac:dyDescent="0.25">
      <c r="A51" s="5"/>
      <c r="B51" s="66" t="s">
        <v>62</v>
      </c>
      <c r="C51" s="146" t="s">
        <v>63</v>
      </c>
      <c r="D51" s="158">
        <v>5</v>
      </c>
      <c r="E51" s="162" t="s">
        <v>34</v>
      </c>
      <c r="F51" s="163">
        <v>11156.25</v>
      </c>
      <c r="G51" s="163">
        <f t="shared" si="2"/>
        <v>55781.25</v>
      </c>
      <c r="I51" s="49"/>
    </row>
    <row r="52" spans="1:9" s="1" customFormat="1" ht="12.75" customHeight="1" x14ac:dyDescent="0.25">
      <c r="A52" s="5"/>
      <c r="B52" s="66" t="s">
        <v>64</v>
      </c>
      <c r="C52" s="146" t="s">
        <v>57</v>
      </c>
      <c r="D52" s="158">
        <v>10</v>
      </c>
      <c r="E52" s="162" t="s">
        <v>34</v>
      </c>
      <c r="F52" s="163">
        <v>3543.75</v>
      </c>
      <c r="G52" s="163">
        <f t="shared" si="2"/>
        <v>35437.5</v>
      </c>
      <c r="I52" s="49"/>
    </row>
    <row r="53" spans="1:9" s="1" customFormat="1" ht="12.75" customHeight="1" x14ac:dyDescent="0.25">
      <c r="A53" s="5"/>
      <c r="B53" s="66" t="s">
        <v>65</v>
      </c>
      <c r="C53" s="147" t="s">
        <v>57</v>
      </c>
      <c r="D53" s="147">
        <v>1000</v>
      </c>
      <c r="E53" s="164" t="s">
        <v>37</v>
      </c>
      <c r="F53" s="163">
        <v>233.625</v>
      </c>
      <c r="G53" s="163">
        <f t="shared" si="2"/>
        <v>233625</v>
      </c>
      <c r="I53" s="49"/>
    </row>
    <row r="54" spans="1:9" s="1" customFormat="1" ht="12.75" customHeight="1" x14ac:dyDescent="0.25">
      <c r="A54" s="5"/>
      <c r="B54" s="60" t="s">
        <v>66</v>
      </c>
      <c r="C54" s="148"/>
      <c r="D54" s="148"/>
      <c r="E54" s="165"/>
      <c r="F54" s="166"/>
      <c r="G54" s="163"/>
      <c r="I54" s="49"/>
    </row>
    <row r="55" spans="1:9" s="1" customFormat="1" ht="12.75" customHeight="1" x14ac:dyDescent="0.25">
      <c r="A55" s="5"/>
      <c r="B55" s="61" t="s">
        <v>105</v>
      </c>
      <c r="C55" s="148" t="s">
        <v>63</v>
      </c>
      <c r="D55" s="148">
        <v>3</v>
      </c>
      <c r="E55" s="165" t="s">
        <v>37</v>
      </c>
      <c r="F55" s="166">
        <v>11600</v>
      </c>
      <c r="G55" s="163">
        <f t="shared" si="2"/>
        <v>34800</v>
      </c>
      <c r="I55" s="49"/>
    </row>
    <row r="56" spans="1:9" s="1" customFormat="1" ht="12.75" customHeight="1" x14ac:dyDescent="0.25">
      <c r="A56" s="5"/>
      <c r="B56" s="61" t="s">
        <v>67</v>
      </c>
      <c r="C56" s="148" t="s">
        <v>63</v>
      </c>
      <c r="D56" s="148">
        <v>1</v>
      </c>
      <c r="E56" s="165" t="s">
        <v>68</v>
      </c>
      <c r="F56" s="166">
        <v>5500</v>
      </c>
      <c r="G56" s="163">
        <f t="shared" si="2"/>
        <v>5500</v>
      </c>
      <c r="I56" s="49"/>
    </row>
    <row r="57" spans="1:9" s="1" customFormat="1" ht="12.75" customHeight="1" x14ac:dyDescent="0.25">
      <c r="A57" s="5"/>
      <c r="B57" s="61" t="s">
        <v>69</v>
      </c>
      <c r="C57" s="148" t="s">
        <v>63</v>
      </c>
      <c r="D57" s="148">
        <v>0.2</v>
      </c>
      <c r="E57" s="165" t="s">
        <v>68</v>
      </c>
      <c r="F57" s="166">
        <v>11570</v>
      </c>
      <c r="G57" s="163">
        <f t="shared" si="2"/>
        <v>2314</v>
      </c>
      <c r="I57" s="49"/>
    </row>
    <row r="58" spans="1:9" s="1" customFormat="1" ht="12.75" customHeight="1" x14ac:dyDescent="0.25">
      <c r="A58" s="5"/>
      <c r="B58" s="62" t="s">
        <v>70</v>
      </c>
      <c r="C58" s="149" t="s">
        <v>57</v>
      </c>
      <c r="D58" s="159">
        <v>1</v>
      </c>
      <c r="E58" s="167" t="s">
        <v>68</v>
      </c>
      <c r="F58" s="168">
        <v>23625</v>
      </c>
      <c r="G58" s="163">
        <f t="shared" si="2"/>
        <v>23625</v>
      </c>
      <c r="I58" s="49"/>
    </row>
    <row r="59" spans="1:9" s="1" customFormat="1" ht="13.5" customHeight="1" x14ac:dyDescent="0.25">
      <c r="A59" s="4"/>
      <c r="B59" s="57" t="s">
        <v>71</v>
      </c>
      <c r="C59" s="142"/>
      <c r="D59" s="142"/>
      <c r="E59" s="58"/>
      <c r="F59" s="58"/>
      <c r="G59" s="71">
        <f>SUM(G45:G58)</f>
        <v>1587520.25</v>
      </c>
    </row>
    <row r="60" spans="1:9" s="1" customFormat="1" ht="12" customHeight="1" x14ac:dyDescent="0.25">
      <c r="A60" s="2"/>
      <c r="B60" s="100"/>
      <c r="C60" s="143"/>
      <c r="D60" s="143"/>
      <c r="E60" s="101"/>
      <c r="F60" s="102"/>
      <c r="G60" s="102"/>
    </row>
    <row r="61" spans="1:9" s="1" customFormat="1" ht="12" customHeight="1" x14ac:dyDescent="0.25">
      <c r="A61" s="4"/>
      <c r="B61" s="88" t="s">
        <v>72</v>
      </c>
      <c r="C61" s="136"/>
      <c r="D61" s="157"/>
      <c r="E61" s="89"/>
      <c r="F61" s="89"/>
      <c r="G61" s="89"/>
    </row>
    <row r="62" spans="1:9" s="1" customFormat="1" ht="24" customHeight="1" x14ac:dyDescent="0.25">
      <c r="A62" s="4"/>
      <c r="B62" s="98" t="s">
        <v>73</v>
      </c>
      <c r="C62" s="144" t="s">
        <v>53</v>
      </c>
      <c r="D62" s="144" t="s">
        <v>54</v>
      </c>
      <c r="E62" s="98" t="s">
        <v>25</v>
      </c>
      <c r="F62" s="99" t="s">
        <v>26</v>
      </c>
      <c r="G62" s="98" t="s">
        <v>27</v>
      </c>
    </row>
    <row r="63" spans="1:9" s="1" customFormat="1" ht="12.75" customHeight="1" x14ac:dyDescent="0.25">
      <c r="A63" s="5"/>
      <c r="B63" s="65" t="s">
        <v>74</v>
      </c>
      <c r="C63" s="146" t="s">
        <v>75</v>
      </c>
      <c r="D63" s="160">
        <v>1</v>
      </c>
      <c r="E63" s="68" t="s">
        <v>76</v>
      </c>
      <c r="F63" s="163">
        <v>50000</v>
      </c>
      <c r="G63" s="163">
        <f>D63*F63</f>
        <v>50000</v>
      </c>
    </row>
    <row r="64" spans="1:9" s="1" customFormat="1" ht="13.5" customHeight="1" x14ac:dyDescent="0.25">
      <c r="A64" s="4"/>
      <c r="B64" s="103" t="s">
        <v>77</v>
      </c>
      <c r="C64" s="150"/>
      <c r="D64" s="150"/>
      <c r="E64" s="169"/>
      <c r="F64" s="169"/>
      <c r="G64" s="170">
        <f>SUM(G63)</f>
        <v>50000</v>
      </c>
    </row>
    <row r="65" spans="1:7" s="1" customFormat="1" ht="12" customHeight="1" x14ac:dyDescent="0.25">
      <c r="A65" s="2"/>
      <c r="B65" s="104"/>
      <c r="C65" s="151"/>
      <c r="D65" s="151"/>
      <c r="E65" s="104"/>
      <c r="F65" s="105"/>
      <c r="G65" s="105"/>
    </row>
    <row r="66" spans="1:7" s="1" customFormat="1" ht="12" customHeight="1" x14ac:dyDescent="0.25">
      <c r="A66" s="18"/>
      <c r="B66" s="106" t="s">
        <v>78</v>
      </c>
      <c r="C66" s="152"/>
      <c r="D66" s="152"/>
      <c r="E66" s="107"/>
      <c r="F66" s="107"/>
      <c r="G66" s="108">
        <f>G28+G41+G59+G64</f>
        <v>3554249.5</v>
      </c>
    </row>
    <row r="67" spans="1:7" s="1" customFormat="1" ht="12" customHeight="1" x14ac:dyDescent="0.25">
      <c r="A67" s="18"/>
      <c r="B67" s="109" t="s">
        <v>79</v>
      </c>
      <c r="C67" s="153"/>
      <c r="D67" s="153"/>
      <c r="E67" s="110"/>
      <c r="F67" s="110"/>
      <c r="G67" s="111">
        <f>G66*0.05</f>
        <v>177712.47500000001</v>
      </c>
    </row>
    <row r="68" spans="1:7" s="1" customFormat="1" ht="12" customHeight="1" x14ac:dyDescent="0.25">
      <c r="A68" s="18"/>
      <c r="B68" s="112" t="s">
        <v>80</v>
      </c>
      <c r="C68" s="154"/>
      <c r="D68" s="154"/>
      <c r="E68" s="113"/>
      <c r="F68" s="113"/>
      <c r="G68" s="114">
        <f>G67+G66</f>
        <v>3731961.9750000001</v>
      </c>
    </row>
    <row r="69" spans="1:7" s="1" customFormat="1" ht="12" customHeight="1" x14ac:dyDescent="0.25">
      <c r="A69" s="18"/>
      <c r="B69" s="109" t="s">
        <v>81</v>
      </c>
      <c r="C69" s="153"/>
      <c r="D69" s="153"/>
      <c r="E69" s="110"/>
      <c r="F69" s="110"/>
      <c r="G69" s="111">
        <f>G12</f>
        <v>9800000</v>
      </c>
    </row>
    <row r="70" spans="1:7" s="1" customFormat="1" ht="12" customHeight="1" x14ac:dyDescent="0.25">
      <c r="A70" s="18"/>
      <c r="B70" s="115" t="s">
        <v>82</v>
      </c>
      <c r="C70" s="116"/>
      <c r="D70" s="161"/>
      <c r="E70" s="116"/>
      <c r="F70" s="116"/>
      <c r="G70" s="117">
        <f>G69-G68</f>
        <v>6068038.0250000004</v>
      </c>
    </row>
    <row r="71" spans="1:7" s="1" customFormat="1" ht="12" customHeight="1" x14ac:dyDescent="0.25">
      <c r="A71" s="18"/>
      <c r="B71" s="19" t="s">
        <v>83</v>
      </c>
      <c r="C71" s="20"/>
      <c r="D71" s="20"/>
      <c r="E71" s="20"/>
      <c r="F71" s="20"/>
      <c r="G71" s="15"/>
    </row>
    <row r="72" spans="1:7" s="1" customFormat="1" ht="12.75" customHeight="1" thickBot="1" x14ac:dyDescent="0.3">
      <c r="A72" s="18"/>
      <c r="B72" s="21"/>
      <c r="C72" s="20"/>
      <c r="D72" s="20"/>
      <c r="E72" s="20"/>
      <c r="F72" s="20"/>
      <c r="G72" s="15"/>
    </row>
    <row r="73" spans="1:7" s="1" customFormat="1" ht="12" customHeight="1" x14ac:dyDescent="0.25">
      <c r="A73" s="18"/>
      <c r="B73" s="33" t="s">
        <v>84</v>
      </c>
      <c r="C73" s="34"/>
      <c r="D73" s="34"/>
      <c r="E73" s="34"/>
      <c r="F73" s="35"/>
      <c r="G73" s="15"/>
    </row>
    <row r="74" spans="1:7" s="1" customFormat="1" ht="12" customHeight="1" x14ac:dyDescent="0.25">
      <c r="A74" s="18"/>
      <c r="B74" s="36" t="s">
        <v>85</v>
      </c>
      <c r="C74" s="17"/>
      <c r="D74" s="17"/>
      <c r="E74" s="17"/>
      <c r="F74" s="37"/>
      <c r="G74" s="15"/>
    </row>
    <row r="75" spans="1:7" s="1" customFormat="1" ht="12" customHeight="1" x14ac:dyDescent="0.25">
      <c r="A75" s="18"/>
      <c r="B75" s="36" t="s">
        <v>86</v>
      </c>
      <c r="C75" s="17"/>
      <c r="D75" s="17"/>
      <c r="E75" s="17"/>
      <c r="F75" s="37"/>
      <c r="G75" s="15"/>
    </row>
    <row r="76" spans="1:7" s="1" customFormat="1" ht="12" customHeight="1" x14ac:dyDescent="0.25">
      <c r="A76" s="18"/>
      <c r="B76" s="36" t="s">
        <v>87</v>
      </c>
      <c r="C76" s="17"/>
      <c r="D76" s="17"/>
      <c r="E76" s="17"/>
      <c r="F76" s="37"/>
      <c r="G76" s="15"/>
    </row>
    <row r="77" spans="1:7" s="1" customFormat="1" ht="12" customHeight="1" x14ac:dyDescent="0.25">
      <c r="A77" s="18"/>
      <c r="B77" s="36" t="s">
        <v>88</v>
      </c>
      <c r="C77" s="17"/>
      <c r="D77" s="17"/>
      <c r="E77" s="17"/>
      <c r="F77" s="37"/>
      <c r="G77" s="15"/>
    </row>
    <row r="78" spans="1:7" s="1" customFormat="1" ht="12" customHeight="1" x14ac:dyDescent="0.25">
      <c r="A78" s="18"/>
      <c r="B78" s="36" t="s">
        <v>89</v>
      </c>
      <c r="C78" s="17"/>
      <c r="D78" s="17"/>
      <c r="E78" s="17"/>
      <c r="F78" s="37"/>
      <c r="G78" s="15"/>
    </row>
    <row r="79" spans="1:7" s="1" customFormat="1" ht="12.75" customHeight="1" thickBot="1" x14ac:dyDescent="0.3">
      <c r="A79" s="18"/>
      <c r="B79" s="38" t="s">
        <v>90</v>
      </c>
      <c r="C79" s="39"/>
      <c r="D79" s="39"/>
      <c r="E79" s="39"/>
      <c r="F79" s="40"/>
      <c r="G79" s="15"/>
    </row>
    <row r="80" spans="1:7" s="1" customFormat="1" ht="12.75" customHeight="1" x14ac:dyDescent="0.25">
      <c r="A80" s="18"/>
      <c r="B80" s="31"/>
      <c r="C80" s="17"/>
      <c r="D80" s="17"/>
      <c r="E80" s="17"/>
      <c r="F80" s="17"/>
      <c r="G80" s="15"/>
    </row>
    <row r="81" spans="1:7" s="1" customFormat="1" ht="15" customHeight="1" thickBot="1" x14ac:dyDescent="0.3">
      <c r="A81" s="18"/>
      <c r="B81" s="124" t="s">
        <v>91</v>
      </c>
      <c r="C81" s="125"/>
      <c r="D81" s="30"/>
      <c r="E81" s="9"/>
      <c r="F81" s="9"/>
      <c r="G81" s="15"/>
    </row>
    <row r="82" spans="1:7" s="1" customFormat="1" ht="12" customHeight="1" x14ac:dyDescent="0.25">
      <c r="A82" s="18"/>
      <c r="B82" s="23" t="s">
        <v>73</v>
      </c>
      <c r="C82" s="10" t="s">
        <v>104</v>
      </c>
      <c r="D82" s="24" t="s">
        <v>92</v>
      </c>
      <c r="E82" s="9"/>
      <c r="F82" s="9"/>
      <c r="G82" s="15"/>
    </row>
    <row r="83" spans="1:7" s="1" customFormat="1" ht="12" customHeight="1" x14ac:dyDescent="0.25">
      <c r="A83" s="18"/>
      <c r="B83" s="25" t="s">
        <v>93</v>
      </c>
      <c r="C83" s="11">
        <f>G28</f>
        <v>1748000</v>
      </c>
      <c r="D83" s="26">
        <f>(C83/C89)</f>
        <v>0.46838633718930106</v>
      </c>
      <c r="E83" s="9"/>
      <c r="F83" s="9"/>
      <c r="G83" s="15"/>
    </row>
    <row r="84" spans="1:7" s="1" customFormat="1" ht="12" customHeight="1" x14ac:dyDescent="0.25">
      <c r="A84" s="18"/>
      <c r="B84" s="25" t="s">
        <v>94</v>
      </c>
      <c r="C84" s="11">
        <f>G33</f>
        <v>0</v>
      </c>
      <c r="D84" s="26">
        <f>C84/C89</f>
        <v>0</v>
      </c>
      <c r="E84" s="9"/>
      <c r="F84" s="9"/>
      <c r="G84" s="15"/>
    </row>
    <row r="85" spans="1:7" s="1" customFormat="1" ht="12" customHeight="1" x14ac:dyDescent="0.25">
      <c r="A85" s="18"/>
      <c r="B85" s="25" t="s">
        <v>95</v>
      </c>
      <c r="C85" s="11">
        <f>G41</f>
        <v>168729.25</v>
      </c>
      <c r="D85" s="26">
        <f>C85/C89</f>
        <v>4.521194243947247E-2</v>
      </c>
      <c r="E85" s="9"/>
      <c r="F85" s="9"/>
      <c r="G85" s="15"/>
    </row>
    <row r="86" spans="1:7" s="1" customFormat="1" ht="12" customHeight="1" x14ac:dyDescent="0.25">
      <c r="A86" s="18"/>
      <c r="B86" s="25" t="s">
        <v>52</v>
      </c>
      <c r="C86" s="11">
        <f>G59</f>
        <v>1587520.25</v>
      </c>
      <c r="D86" s="26">
        <f>C86/C89</f>
        <v>0.42538489422845738</v>
      </c>
      <c r="E86" s="9"/>
      <c r="F86" s="9"/>
      <c r="G86" s="15"/>
    </row>
    <row r="87" spans="1:7" s="1" customFormat="1" ht="12" customHeight="1" x14ac:dyDescent="0.25">
      <c r="A87" s="18"/>
      <c r="B87" s="25" t="s">
        <v>96</v>
      </c>
      <c r="C87" s="12">
        <f>G64</f>
        <v>50000</v>
      </c>
      <c r="D87" s="26">
        <f>C87/C89</f>
        <v>1.3397778523721426E-2</v>
      </c>
      <c r="E87" s="14"/>
      <c r="F87" s="14"/>
      <c r="G87" s="15"/>
    </row>
    <row r="88" spans="1:7" s="1" customFormat="1" ht="12" customHeight="1" x14ac:dyDescent="0.25">
      <c r="A88" s="18"/>
      <c r="B88" s="25" t="s">
        <v>97</v>
      </c>
      <c r="C88" s="12">
        <f>G67</f>
        <v>177712.47500000001</v>
      </c>
      <c r="D88" s="26">
        <f>C88/C89</f>
        <v>4.7619047619047616E-2</v>
      </c>
      <c r="E88" s="14"/>
      <c r="F88" s="14"/>
      <c r="G88" s="15"/>
    </row>
    <row r="89" spans="1:7" s="1" customFormat="1" ht="12.75" customHeight="1" thickBot="1" x14ac:dyDescent="0.3">
      <c r="A89" s="18"/>
      <c r="B89" s="27" t="s">
        <v>106</v>
      </c>
      <c r="C89" s="28">
        <f>SUM(C83:C88)</f>
        <v>3731961.9750000001</v>
      </c>
      <c r="D89" s="29">
        <f>SUM(D83:D88)</f>
        <v>1</v>
      </c>
      <c r="E89" s="14"/>
      <c r="F89" s="14"/>
      <c r="G89" s="15"/>
    </row>
    <row r="90" spans="1:7" s="1" customFormat="1" ht="12" customHeight="1" x14ac:dyDescent="0.25">
      <c r="A90" s="18"/>
      <c r="B90" s="21"/>
      <c r="C90" s="20"/>
      <c r="D90" s="20"/>
      <c r="E90" s="20"/>
      <c r="F90" s="20"/>
      <c r="G90" s="15"/>
    </row>
    <row r="91" spans="1:7" s="1" customFormat="1" ht="12.75" customHeight="1" x14ac:dyDescent="0.25">
      <c r="A91" s="18"/>
      <c r="B91" s="22"/>
      <c r="C91" s="20"/>
      <c r="D91" s="20"/>
      <c r="E91" s="20"/>
      <c r="F91" s="20"/>
      <c r="G91" s="15"/>
    </row>
    <row r="92" spans="1:7" s="1" customFormat="1" ht="12" customHeight="1" thickBot="1" x14ac:dyDescent="0.3">
      <c r="A92" s="8"/>
      <c r="B92" s="42"/>
      <c r="C92" s="43" t="s">
        <v>98</v>
      </c>
      <c r="D92" s="44"/>
      <c r="E92" s="45"/>
      <c r="F92" s="13"/>
      <c r="G92" s="15"/>
    </row>
    <row r="93" spans="1:7" s="1" customFormat="1" ht="12" customHeight="1" x14ac:dyDescent="0.25">
      <c r="A93" s="18"/>
      <c r="B93" s="46" t="s">
        <v>107</v>
      </c>
      <c r="C93" s="63">
        <v>30000</v>
      </c>
      <c r="D93" s="63">
        <v>35000</v>
      </c>
      <c r="E93" s="64">
        <v>35000</v>
      </c>
      <c r="F93" s="41"/>
      <c r="G93" s="16"/>
    </row>
    <row r="94" spans="1:7" s="1" customFormat="1" ht="12.75" customHeight="1" thickBot="1" x14ac:dyDescent="0.3">
      <c r="A94" s="18"/>
      <c r="B94" s="27" t="s">
        <v>99</v>
      </c>
      <c r="C94" s="28">
        <f>(G68/C93)</f>
        <v>124.39873250000001</v>
      </c>
      <c r="D94" s="28">
        <f>(G68/D93)</f>
        <v>106.62748500000001</v>
      </c>
      <c r="E94" s="47">
        <f>(G68/E93)</f>
        <v>106.62748500000001</v>
      </c>
      <c r="F94" s="41"/>
      <c r="G94" s="16"/>
    </row>
    <row r="95" spans="1:7" s="1" customFormat="1" ht="15.6" customHeight="1" x14ac:dyDescent="0.25">
      <c r="A95" s="18"/>
      <c r="B95" s="32" t="s">
        <v>100</v>
      </c>
      <c r="C95" s="17"/>
      <c r="D95" s="17"/>
      <c r="E95" s="17"/>
      <c r="F95" s="17"/>
      <c r="G95" s="17"/>
    </row>
  </sheetData>
  <mergeCells count="8">
    <mergeCell ref="B17:G17"/>
    <mergeCell ref="B81:C81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CILANTRO</vt:lpstr>
      <vt:lpstr>CILANTRO!Área_de_impresión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2022-07-04T20:25:04Z</dcterms:modified>
  <cp:category/>
  <cp:contentStatus/>
</cp:coreProperties>
</file>