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735\AC\Temp\"/>
    </mc:Choice>
  </mc:AlternateContent>
  <xr:revisionPtr revIDLastSave="19" documentId="8_{EEF2308D-3455-4063-B66E-9DCDD3624AA2}" xr6:coauthVersionLast="47" xr6:coauthVersionMax="47" xr10:uidLastSave="{8E407B8E-3447-4770-A266-B0809A940AAD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0" i="1" l="1"/>
  <c r="G35" i="1"/>
  <c r="G36" i="1" s="1"/>
  <c r="C72" i="1" s="1"/>
  <c r="G52" i="1"/>
  <c r="G51" i="1"/>
  <c r="C74" i="1"/>
  <c r="G45" i="1"/>
  <c r="G43" i="1"/>
  <c r="G42" i="1"/>
  <c r="G41" i="1"/>
  <c r="G46" i="1" s="1"/>
  <c r="C73" i="1" s="1"/>
  <c r="G25" i="1"/>
  <c r="G24" i="1"/>
  <c r="G23" i="1"/>
  <c r="G22" i="1"/>
  <c r="G21" i="1"/>
  <c r="G26" i="1" s="1"/>
  <c r="G12" i="1"/>
  <c r="G56" i="1"/>
  <c r="C70" i="1" l="1"/>
  <c r="G53" i="1"/>
  <c r="G54" i="1" l="1"/>
  <c r="C75" i="1" s="1"/>
  <c r="G55" i="1"/>
  <c r="C76" i="1"/>
  <c r="D70" i="1"/>
  <c r="D74" i="1" l="1"/>
  <c r="D73" i="1"/>
  <c r="D72" i="1"/>
  <c r="G57" i="1"/>
  <c r="C81" i="1"/>
  <c r="D81" i="1"/>
  <c r="E81" i="1"/>
  <c r="D75" i="1"/>
  <c r="D76" i="1" l="1"/>
</calcChain>
</file>

<file path=xl/sharedStrings.xml><?xml version="1.0" encoding="utf-8"?>
<sst xmlns="http://schemas.openxmlformats.org/spreadsheetml/2006/main" count="128" uniqueCount="95">
  <si>
    <t>RUBRO O CULTIVO</t>
  </si>
  <si>
    <t>CITRICOS (año 5)</t>
  </si>
  <si>
    <t>RENDIMIENTO (Kg/ha)</t>
  </si>
  <si>
    <t>VARIEDAD</t>
  </si>
  <si>
    <t>VARIAS</t>
  </si>
  <si>
    <t>Fecha Estimada precio venta</t>
  </si>
  <si>
    <t>MAYO-AGOSTO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</si>
  <si>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</si>
  <si>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</si>
  <si>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</si>
  <si>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</si>
  <si>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</si>
  <si>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</si>
  <si>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</si>
  <si>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</si>
  <si>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</si>
  <si>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Mercado Regional</t>
  </si>
  <si>
    <t>COMUNA/LOCALIDAD</t>
  </si>
  <si>
    <t>LA HIGUERA-COQUIMBO-VICUÑA</t>
  </si>
  <si>
    <t>FECHA DE COSECHA</t>
  </si>
  <si>
    <t>ANUAL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</si>
  <si>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</si>
  <si>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</si>
  <si>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</si>
  <si>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</si>
  <si>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</si>
  <si>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</si>
  <si>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</si>
  <si>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</si>
  <si>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</si>
  <si>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</si>
  <si>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</si>
  <si>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Desmalezado y aplic. Agroproductos</t>
  </si>
  <si>
    <t>JH</t>
  </si>
  <si>
    <t>ABR-OCT</t>
  </si>
  <si>
    <t>Poda  Árbol.</t>
  </si>
  <si>
    <t>Lavado foliar</t>
  </si>
  <si>
    <t>Cosecha</t>
  </si>
  <si>
    <t>Riegos</t>
  </si>
  <si>
    <t>ENE-DIC</t>
  </si>
  <si>
    <t>Subtotal Jornadas Hombre</t>
  </si>
  <si>
    <t>JORNADAS ANIMAL</t>
  </si>
  <si>
    <t>Subtotal Jornadas Animal</t>
  </si>
  <si>
    <t>MAQUINARIA</t>
  </si>
  <si>
    <t>LAVADO PLANTAS</t>
  </si>
  <si>
    <t>JM</t>
  </si>
  <si>
    <t>Subtotal Costo Maquinaria</t>
  </si>
  <si>
    <t>INSUMOS</t>
  </si>
  <si>
    <t>UNIDAD (Kg/l/u</t>
  </si>
  <si>
    <t>CANTIDAD (kg/I/u)</t>
  </si>
  <si>
    <t>SUBTOTAL ($)</t>
  </si>
  <si>
    <t>FERTILIZANTES</t>
  </si>
  <si>
    <t>GUANO</t>
  </si>
  <si>
    <t>SACO DE 50 KG</t>
  </si>
  <si>
    <t>OCT-ABR</t>
  </si>
  <si>
    <t>SUPERFOSFATO TRIPLE (SFT)</t>
  </si>
  <si>
    <t>25 kg</t>
  </si>
  <si>
    <t>UREA</t>
  </si>
  <si>
    <t>DETERGENTE</t>
  </si>
  <si>
    <t>JABON POTÁSICO</t>
  </si>
  <si>
    <t>GALONES 5 LT.</t>
  </si>
  <si>
    <t>Subtotal Insumos</t>
  </si>
  <si>
    <t xml:space="preserve">   OTROS</t>
  </si>
  <si>
    <t>ITEM</t>
  </si>
  <si>
    <t>COMBUSTIBLE LAVADOS</t>
  </si>
  <si>
    <t>LT.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</si>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</sst>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1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545454"/>
      <name val="Arial"/>
      <family val="2"/>
    </font>
    <font>
      <b/>
      <sz val="10"/>
      <color theme="0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92">
    <xf numFmtId="0" fontId="0" fillId="0" borderId="0" xfId="0"/>
    <xf numFmtId="0" fontId="12" fillId="3" borderId="1" xfId="0" applyFont="1" applyFill="1" applyBorder="1" applyAlignment="1">
      <alignment vertical="center" wrapText="1"/>
    </xf>
    <xf numFmtId="0" fontId="13" fillId="0" borderId="0" xfId="0" applyFont="1"/>
    <xf numFmtId="3" fontId="13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166" fontId="13" fillId="0" borderId="1" xfId="2" applyNumberFormat="1" applyFont="1" applyBorder="1" applyAlignment="1">
      <alignment horizontal="right"/>
    </xf>
    <xf numFmtId="0" fontId="13" fillId="0" borderId="1" xfId="0" applyFont="1" applyBorder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12" fillId="3" borderId="1" xfId="0" applyFont="1" applyFill="1" applyBorder="1" applyAlignment="1">
      <alignment horizontal="center"/>
    </xf>
    <xf numFmtId="166" fontId="12" fillId="3" borderId="1" xfId="2" applyNumberFormat="1" applyFont="1" applyFill="1" applyBorder="1" applyAlignment="1">
      <alignment horizontal="center" wrapText="1"/>
    </xf>
    <xf numFmtId="166" fontId="12" fillId="3" borderId="1" xfId="2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2" fillId="3" borderId="1" xfId="0" applyFont="1" applyFill="1" applyBorder="1"/>
    <xf numFmtId="0" fontId="13" fillId="3" borderId="1" xfId="0" applyFont="1" applyFill="1" applyBorder="1"/>
    <xf numFmtId="166" fontId="13" fillId="3" borderId="1" xfId="2" applyNumberFormat="1" applyFont="1" applyFill="1" applyBorder="1"/>
    <xf numFmtId="166" fontId="12" fillId="3" borderId="1" xfId="2" applyNumberFormat="1" applyFont="1" applyFill="1" applyBorder="1"/>
    <xf numFmtId="166" fontId="13" fillId="0" borderId="0" xfId="2" applyNumberFormat="1" applyFont="1" applyBorder="1"/>
    <xf numFmtId="166" fontId="13" fillId="0" borderId="1" xfId="2" applyNumberFormat="1" applyFont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5" fillId="0" borderId="1" xfId="0" applyFont="1" applyBorder="1"/>
    <xf numFmtId="0" fontId="16" fillId="0" borderId="0" xfId="0" applyFont="1"/>
    <xf numFmtId="166" fontId="10" fillId="0" borderId="0" xfId="2" applyNumberFormat="1" applyFont="1" applyBorder="1"/>
    <xf numFmtId="0" fontId="17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6" fontId="14" fillId="0" borderId="1" xfId="2" applyNumberFormat="1" applyFont="1" applyBorder="1" applyAlignment="1">
      <alignment horizontal="right"/>
    </xf>
    <xf numFmtId="0" fontId="11" fillId="3" borderId="1" xfId="0" applyFont="1" applyFill="1" applyBorder="1"/>
    <xf numFmtId="0" fontId="0" fillId="3" borderId="1" xfId="0" applyFill="1" applyBorder="1"/>
    <xf numFmtId="166" fontId="10" fillId="3" borderId="1" xfId="2" applyNumberFormat="1" applyFont="1" applyFill="1" applyBorder="1"/>
    <xf numFmtId="166" fontId="11" fillId="3" borderId="1" xfId="2" applyNumberFormat="1" applyFont="1" applyFill="1" applyBorder="1" applyAlignment="1">
      <alignment horizontal="right"/>
    </xf>
    <xf numFmtId="0" fontId="11" fillId="5" borderId="0" xfId="0" applyFont="1" applyFill="1"/>
    <xf numFmtId="0" fontId="0" fillId="5" borderId="0" xfId="0" applyFill="1"/>
    <xf numFmtId="166" fontId="10" fillId="5" borderId="0" xfId="2" applyNumberFormat="1" applyFont="1" applyFill="1" applyBorder="1"/>
    <xf numFmtId="166" fontId="11" fillId="5" borderId="0" xfId="2" applyNumberFormat="1" applyFont="1" applyFill="1" applyBorder="1" applyAlignment="1">
      <alignment horizontal="right"/>
    </xf>
    <xf numFmtId="0" fontId="11" fillId="4" borderId="0" xfId="0" applyFont="1" applyFill="1"/>
    <xf numFmtId="3" fontId="11" fillId="4" borderId="0" xfId="0" applyNumberFormat="1" applyFont="1" applyFill="1"/>
    <xf numFmtId="0" fontId="11" fillId="3" borderId="0" xfId="0" applyFont="1" applyFill="1" applyAlignment="1">
      <alignment horizontal="left"/>
    </xf>
    <xf numFmtId="0" fontId="0" fillId="3" borderId="0" xfId="0" applyFill="1"/>
    <xf numFmtId="3" fontId="11" fillId="3" borderId="0" xfId="0" applyNumberFormat="1" applyFont="1" applyFill="1"/>
    <xf numFmtId="0" fontId="17" fillId="4" borderId="0" xfId="0" applyFont="1" applyFill="1"/>
    <xf numFmtId="0" fontId="17" fillId="3" borderId="0" xfId="0" applyFont="1" applyFill="1"/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0" xfId="0" applyFont="1" applyFill="1" applyAlignment="1">
      <alignment vertical="center"/>
    </xf>
    <xf numFmtId="49" fontId="18" fillId="4" borderId="10" xfId="0" applyNumberFormat="1" applyFont="1" applyFill="1" applyBorder="1" applyAlignment="1">
      <alignment vertical="center"/>
    </xf>
    <xf numFmtId="49" fontId="18" fillId="4" borderId="11" xfId="0" applyNumberFormat="1" applyFont="1" applyFill="1" applyBorder="1" applyAlignment="1">
      <alignment vertical="center"/>
    </xf>
    <xf numFmtId="0" fontId="19" fillId="4" borderId="12" xfId="0" applyFont="1" applyFill="1" applyBorder="1"/>
    <xf numFmtId="0" fontId="7" fillId="5" borderId="0" xfId="0" applyFont="1" applyFill="1"/>
    <xf numFmtId="49" fontId="5" fillId="6" borderId="13" xfId="0" applyNumberFormat="1" applyFont="1" applyFill="1" applyBorder="1" applyAlignment="1">
      <alignment vertical="center"/>
    </xf>
    <xf numFmtId="49" fontId="5" fillId="6" borderId="14" xfId="0" applyNumberFormat="1" applyFont="1" applyFill="1" applyBorder="1" applyAlignment="1">
      <alignment vertical="center"/>
    </xf>
    <xf numFmtId="49" fontId="7" fillId="6" borderId="15" xfId="0" applyNumberFormat="1" applyFont="1" applyFill="1" applyBorder="1"/>
    <xf numFmtId="49" fontId="5" fillId="2" borderId="16" xfId="0" applyNumberFormat="1" applyFont="1" applyFill="1" applyBorder="1" applyAlignment="1">
      <alignment vertical="center"/>
    </xf>
    <xf numFmtId="3" fontId="5" fillId="2" borderId="17" xfId="0" applyNumberFormat="1" applyFont="1" applyFill="1" applyBorder="1" applyAlignment="1">
      <alignment vertical="center"/>
    </xf>
    <xf numFmtId="9" fontId="7" fillId="2" borderId="18" xfId="0" applyNumberFormat="1" applyFont="1" applyFill="1" applyBorder="1"/>
    <xf numFmtId="0" fontId="5" fillId="2" borderId="17" xfId="0" applyFont="1" applyFill="1" applyBorder="1" applyAlignment="1">
      <alignment vertical="center"/>
    </xf>
    <xf numFmtId="168" fontId="5" fillId="2" borderId="17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9" fontId="5" fillId="6" borderId="19" xfId="0" applyNumberFormat="1" applyFont="1" applyFill="1" applyBorder="1" applyAlignment="1">
      <alignment vertical="center"/>
    </xf>
    <xf numFmtId="168" fontId="5" fillId="6" borderId="20" xfId="0" applyNumberFormat="1" applyFont="1" applyFill="1" applyBorder="1" applyAlignment="1">
      <alignment vertical="center"/>
    </xf>
    <xf numFmtId="9" fontId="5" fillId="6" borderId="21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8" fillId="4" borderId="10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18" fillId="4" borderId="12" xfId="0" applyFont="1" applyFill="1" applyBorder="1" applyAlignment="1">
      <alignment vertical="center"/>
    </xf>
    <xf numFmtId="49" fontId="5" fillId="6" borderId="22" xfId="0" applyNumberFormat="1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164" fontId="5" fillId="6" borderId="23" xfId="1" applyFont="1" applyFill="1" applyBorder="1" applyAlignment="1">
      <alignment vertical="center"/>
    </xf>
    <xf numFmtId="164" fontId="5" fillId="6" borderId="24" xfId="1" applyFont="1" applyFill="1" applyBorder="1" applyAlignment="1">
      <alignment vertical="center"/>
    </xf>
    <xf numFmtId="164" fontId="5" fillId="6" borderId="20" xfId="1" applyFont="1" applyFill="1" applyBorder="1" applyAlignment="1">
      <alignment vertical="center"/>
    </xf>
    <xf numFmtId="164" fontId="5" fillId="6" borderId="21" xfId="1" applyFont="1" applyFill="1" applyBorder="1" applyAlignment="1">
      <alignment vertical="center"/>
    </xf>
    <xf numFmtId="17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Alignment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0</xdr:rowOff>
    </xdr:from>
    <xdr:to>
      <xdr:col>7</xdr:col>
      <xdr:colOff>0</xdr:colOff>
      <xdr:row>7</xdr:row>
      <xdr:rowOff>28575</xdr:rowOff>
    </xdr:to>
    <xdr:pic>
      <xdr:nvPicPr>
        <xdr:cNvPr id="1029" name="Imagen 1">
          <a:extLst>
            <a:ext uri="{FF2B5EF4-FFF2-40B4-BE49-F238E27FC236}">
              <a16:creationId xmlns:a16="http://schemas.microsoft.com/office/drawing/2014/main" id="{C50631A1-C04D-0887-2BDD-CC2CE676A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69818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G103"/>
  <sheetViews>
    <sheetView tabSelected="1" workbookViewId="0">
      <selection activeCell="F51" sqref="F51"/>
    </sheetView>
  </sheetViews>
  <sheetFormatPr defaultColWidth="11.42578125" defaultRowHeight="15"/>
  <cols>
    <col min="1" max="1" width="3.7109375" customWidth="1"/>
    <col min="2" max="2" width="30" customWidth="1"/>
    <col min="3" max="3" width="13.28515625" bestFit="1" customWidth="1"/>
    <col min="4" max="4" width="14.5703125" bestFit="1" customWidth="1"/>
    <col min="5" max="5" width="8.140625" bestFit="1" customWidth="1"/>
    <col min="6" max="6" width="23.5703125" bestFit="1" customWidth="1"/>
    <col min="7" max="7" width="15.140625" bestFit="1" customWidth="1"/>
  </cols>
  <sheetData>
    <row r="9" spans="2:7">
      <c r="B9" s="1" t="s">
        <v>0</v>
      </c>
      <c r="C9" s="88" t="s">
        <v>1</v>
      </c>
      <c r="D9" s="88"/>
      <c r="E9" s="2"/>
      <c r="F9" s="1" t="s">
        <v>2</v>
      </c>
      <c r="G9" s="3">
        <v>40000</v>
      </c>
    </row>
    <row r="10" spans="2:7">
      <c r="B10" s="4" t="s">
        <v>3</v>
      </c>
      <c r="C10" s="89" t="s">
        <v>4</v>
      </c>
      <c r="D10" s="89"/>
      <c r="E10" s="2"/>
      <c r="F10" s="5" t="s">
        <v>5</v>
      </c>
      <c r="G10" s="6" t="s">
        <v>6</v>
      </c>
    </row>
    <row r="11" spans="2:7">
      <c r="B11" s="4" t="s">
        <v>7</v>
      </c>
      <c r="C11" s="90" t="s">
        <v>8</v>
      </c>
      <c r="D11" s="90"/>
      <c r="E11" s="2"/>
      <c r="F11" s="5" t="s">
        <v>9</v>
      </c>
      <c r="G11" s="7">
        <v>500</v>
      </c>
    </row>
    <row r="12" spans="2:7">
      <c r="B12" s="4" t="s">
        <v>10</v>
      </c>
      <c r="C12" s="90" t="s">
        <v>11</v>
      </c>
      <c r="D12" s="90"/>
      <c r="E12" s="2"/>
      <c r="F12" s="5" t="s">
        <v>12</v>
      </c>
      <c r="G12" s="7">
        <f>SUM(G9*G11)</f>
        <v>20000000</v>
      </c>
    </row>
    <row r="13" spans="2:7">
      <c r="B13" s="4" t="s">
        <v>13</v>
      </c>
      <c r="C13" s="90" t="s">
        <v>14</v>
      </c>
      <c r="D13" s="90"/>
      <c r="E13" s="2"/>
      <c r="F13" s="5" t="s">
        <v>15</v>
      </c>
      <c r="G13" s="6" t="s">
        <v>16</v>
      </c>
    </row>
    <row r="14" spans="2:7">
      <c r="B14" s="8" t="s">
        <v>17</v>
      </c>
      <c r="C14" s="90" t="s">
        <v>18</v>
      </c>
      <c r="D14" s="90"/>
      <c r="E14" s="2"/>
      <c r="F14" s="5" t="s">
        <v>19</v>
      </c>
      <c r="G14" s="6" t="s">
        <v>20</v>
      </c>
    </row>
    <row r="15" spans="2:7">
      <c r="B15" s="8" t="s">
        <v>21</v>
      </c>
      <c r="C15" s="85">
        <v>44713</v>
      </c>
      <c r="D15" s="86"/>
      <c r="E15" s="2"/>
      <c r="F15" s="5" t="s">
        <v>22</v>
      </c>
      <c r="G15" s="6" t="s">
        <v>23</v>
      </c>
    </row>
    <row r="16" spans="2:7">
      <c r="B16" s="2"/>
      <c r="C16" s="2"/>
      <c r="D16" s="2"/>
      <c r="E16" s="2"/>
      <c r="F16" s="2"/>
      <c r="G16" s="2"/>
    </row>
    <row r="17" spans="2:7">
      <c r="B17" s="87" t="s">
        <v>24</v>
      </c>
      <c r="C17" s="87"/>
      <c r="D17" s="87"/>
      <c r="E17" s="87"/>
      <c r="F17" s="87"/>
      <c r="G17" s="87"/>
    </row>
    <row r="18" spans="2:7">
      <c r="B18" s="2"/>
      <c r="C18" s="2"/>
      <c r="D18" s="2"/>
      <c r="E18" s="2"/>
      <c r="F18" s="2"/>
      <c r="G18" s="2"/>
    </row>
    <row r="19" spans="2:7">
      <c r="B19" s="9" t="s">
        <v>25</v>
      </c>
      <c r="C19" s="2"/>
      <c r="D19" s="2"/>
      <c r="E19" s="2"/>
      <c r="F19" s="2"/>
      <c r="G19" s="2"/>
    </row>
    <row r="20" spans="2:7">
      <c r="B20" s="10" t="s">
        <v>26</v>
      </c>
      <c r="C20" s="10" t="s">
        <v>27</v>
      </c>
      <c r="D20" s="10" t="s">
        <v>28</v>
      </c>
      <c r="E20" s="10" t="s">
        <v>29</v>
      </c>
      <c r="F20" s="11" t="s">
        <v>30</v>
      </c>
      <c r="G20" s="12" t="s">
        <v>31</v>
      </c>
    </row>
    <row r="21" spans="2:7">
      <c r="B21" s="8" t="s">
        <v>32</v>
      </c>
      <c r="C21" s="13" t="s">
        <v>33</v>
      </c>
      <c r="D21" s="13">
        <v>20</v>
      </c>
      <c r="E21" s="13" t="s">
        <v>34</v>
      </c>
      <c r="F21" s="7">
        <v>30000</v>
      </c>
      <c r="G21" s="7">
        <f>D21*F21</f>
        <v>600000</v>
      </c>
    </row>
    <row r="22" spans="2:7">
      <c r="B22" s="14" t="s">
        <v>35</v>
      </c>
      <c r="C22" s="13" t="s">
        <v>33</v>
      </c>
      <c r="D22" s="13">
        <v>10</v>
      </c>
      <c r="E22" s="13" t="s">
        <v>34</v>
      </c>
      <c r="F22" s="7">
        <v>30000</v>
      </c>
      <c r="G22" s="7">
        <f>D22*F22</f>
        <v>300000</v>
      </c>
    </row>
    <row r="23" spans="2:7">
      <c r="B23" s="14" t="s">
        <v>36</v>
      </c>
      <c r="C23" s="13" t="s">
        <v>33</v>
      </c>
      <c r="D23" s="13">
        <v>24</v>
      </c>
      <c r="E23" s="13" t="s">
        <v>34</v>
      </c>
      <c r="F23" s="7">
        <v>30000</v>
      </c>
      <c r="G23" s="7">
        <f>D23*F23</f>
        <v>720000</v>
      </c>
    </row>
    <row r="24" spans="2:7">
      <c r="B24" s="14" t="s">
        <v>37</v>
      </c>
      <c r="C24" s="13" t="s">
        <v>33</v>
      </c>
      <c r="D24" s="13">
        <v>104</v>
      </c>
      <c r="E24" s="13" t="s">
        <v>34</v>
      </c>
      <c r="F24" s="7">
        <v>30000</v>
      </c>
      <c r="G24" s="7">
        <f>D24*F24</f>
        <v>3120000</v>
      </c>
    </row>
    <row r="25" spans="2:7">
      <c r="B25" s="14" t="s">
        <v>38</v>
      </c>
      <c r="C25" s="13" t="s">
        <v>33</v>
      </c>
      <c r="D25" s="13">
        <v>35</v>
      </c>
      <c r="E25" s="13" t="s">
        <v>39</v>
      </c>
      <c r="F25" s="7">
        <v>30000</v>
      </c>
      <c r="G25" s="7">
        <f>D25*F25</f>
        <v>1050000</v>
      </c>
    </row>
    <row r="26" spans="2:7">
      <c r="B26" s="15" t="s">
        <v>40</v>
      </c>
      <c r="C26" s="16"/>
      <c r="D26" s="16"/>
      <c r="E26" s="16"/>
      <c r="F26" s="17"/>
      <c r="G26" s="18">
        <f>SUM(G21:G25)</f>
        <v>5790000</v>
      </c>
    </row>
    <row r="27" spans="2:7">
      <c r="B27" s="2"/>
      <c r="C27" s="2"/>
      <c r="D27" s="2"/>
      <c r="E27" s="2"/>
      <c r="F27" s="19"/>
      <c r="G27" s="19"/>
    </row>
    <row r="28" spans="2:7">
      <c r="B28" s="9" t="s">
        <v>41</v>
      </c>
      <c r="C28" s="2"/>
      <c r="D28" s="2"/>
      <c r="E28" s="2"/>
      <c r="F28" s="19"/>
      <c r="G28" s="19"/>
    </row>
    <row r="29" spans="2:7">
      <c r="B29" s="10" t="s">
        <v>26</v>
      </c>
      <c r="C29" s="10" t="s">
        <v>27</v>
      </c>
      <c r="D29" s="10" t="s">
        <v>28</v>
      </c>
      <c r="E29" s="10" t="s">
        <v>29</v>
      </c>
      <c r="F29" s="11" t="s">
        <v>30</v>
      </c>
      <c r="G29" s="12" t="s">
        <v>31</v>
      </c>
    </row>
    <row r="30" spans="2:7">
      <c r="B30" s="13"/>
      <c r="C30" s="13"/>
      <c r="D30" s="13"/>
      <c r="E30" s="13"/>
      <c r="F30" s="20"/>
      <c r="G30" s="7">
        <v>0</v>
      </c>
    </row>
    <row r="31" spans="2:7">
      <c r="B31" s="15" t="s">
        <v>42</v>
      </c>
      <c r="C31" s="16"/>
      <c r="D31" s="16"/>
      <c r="E31" s="16"/>
      <c r="F31" s="17"/>
      <c r="G31" s="17">
        <v>0</v>
      </c>
    </row>
    <row r="32" spans="2:7">
      <c r="B32" s="2"/>
      <c r="C32" s="2"/>
      <c r="D32" s="2"/>
      <c r="E32" s="2"/>
      <c r="F32" s="19"/>
      <c r="G32" s="19"/>
    </row>
    <row r="33" spans="2:7">
      <c r="B33" s="9" t="s">
        <v>43</v>
      </c>
      <c r="C33" s="2"/>
      <c r="D33" s="2"/>
      <c r="E33" s="2"/>
      <c r="F33" s="19"/>
      <c r="G33" s="19"/>
    </row>
    <row r="34" spans="2:7">
      <c r="B34" s="10" t="s">
        <v>26</v>
      </c>
      <c r="C34" s="10" t="s">
        <v>27</v>
      </c>
      <c r="D34" s="10" t="s">
        <v>28</v>
      </c>
      <c r="E34" s="10" t="s">
        <v>29</v>
      </c>
      <c r="F34" s="11" t="s">
        <v>30</v>
      </c>
      <c r="G34" s="12" t="s">
        <v>31</v>
      </c>
    </row>
    <row r="35" spans="2:7">
      <c r="B35" s="13" t="s">
        <v>44</v>
      </c>
      <c r="C35" s="13" t="s">
        <v>45</v>
      </c>
      <c r="D35" s="13">
        <v>0.9</v>
      </c>
      <c r="E35" s="21" t="s">
        <v>39</v>
      </c>
      <c r="F35" s="7">
        <v>200000</v>
      </c>
      <c r="G35" s="7">
        <f>F35*D35</f>
        <v>180000</v>
      </c>
    </row>
    <row r="36" spans="2:7">
      <c r="B36" s="15" t="s">
        <v>46</v>
      </c>
      <c r="C36" s="16"/>
      <c r="D36" s="16"/>
      <c r="E36" s="16"/>
      <c r="F36" s="17"/>
      <c r="G36" s="18">
        <f>SUM(G35)</f>
        <v>180000</v>
      </c>
    </row>
    <row r="37" spans="2:7">
      <c r="B37" s="2"/>
      <c r="C37" s="2"/>
      <c r="D37" s="2"/>
      <c r="E37" s="2"/>
      <c r="F37" s="19"/>
      <c r="G37" s="19"/>
    </row>
    <row r="38" spans="2:7">
      <c r="B38" s="9" t="s">
        <v>47</v>
      </c>
      <c r="C38" s="2"/>
      <c r="D38" s="2"/>
      <c r="E38" s="2"/>
      <c r="F38" s="19"/>
      <c r="G38" s="19"/>
    </row>
    <row r="39" spans="2:7">
      <c r="B39" s="10" t="s">
        <v>47</v>
      </c>
      <c r="C39" s="10" t="s">
        <v>48</v>
      </c>
      <c r="D39" s="10" t="s">
        <v>49</v>
      </c>
      <c r="E39" s="10" t="s">
        <v>29</v>
      </c>
      <c r="F39" s="12" t="s">
        <v>30</v>
      </c>
      <c r="G39" s="12" t="s">
        <v>50</v>
      </c>
    </row>
    <row r="40" spans="2:7">
      <c r="B40" s="22" t="s">
        <v>51</v>
      </c>
      <c r="C40" s="5"/>
      <c r="D40" s="5"/>
      <c r="E40" s="5"/>
      <c r="F40" s="7"/>
      <c r="G40" s="7"/>
    </row>
    <row r="41" spans="2:7">
      <c r="B41" s="5" t="s">
        <v>52</v>
      </c>
      <c r="C41" s="13" t="s">
        <v>53</v>
      </c>
      <c r="D41" s="13">
        <v>720</v>
      </c>
      <c r="E41" s="13" t="s">
        <v>54</v>
      </c>
      <c r="F41" s="7">
        <v>4646</v>
      </c>
      <c r="G41" s="7">
        <f>F41*D41</f>
        <v>3345120</v>
      </c>
    </row>
    <row r="42" spans="2:7">
      <c r="B42" s="5" t="s">
        <v>55</v>
      </c>
      <c r="C42" s="13" t="s">
        <v>56</v>
      </c>
      <c r="D42" s="13">
        <v>4</v>
      </c>
      <c r="E42" s="13" t="s">
        <v>54</v>
      </c>
      <c r="F42" s="7">
        <v>34400</v>
      </c>
      <c r="G42" s="7">
        <f>F42*D42</f>
        <v>137600</v>
      </c>
    </row>
    <row r="43" spans="2:7">
      <c r="B43" s="5" t="s">
        <v>57</v>
      </c>
      <c r="C43" s="13" t="s">
        <v>56</v>
      </c>
      <c r="D43" s="13">
        <v>4</v>
      </c>
      <c r="E43" s="13" t="s">
        <v>54</v>
      </c>
      <c r="F43" s="7">
        <v>32700</v>
      </c>
      <c r="G43" s="7">
        <f>F43*D43</f>
        <v>130800</v>
      </c>
    </row>
    <row r="44" spans="2:7">
      <c r="B44" s="22" t="s">
        <v>58</v>
      </c>
      <c r="C44" s="13"/>
      <c r="D44" s="13"/>
      <c r="E44" s="13"/>
      <c r="F44" s="7"/>
      <c r="G44" s="7"/>
    </row>
    <row r="45" spans="2:7">
      <c r="B45" s="5" t="s">
        <v>59</v>
      </c>
      <c r="C45" s="13" t="s">
        <v>60</v>
      </c>
      <c r="D45" s="13">
        <v>48</v>
      </c>
      <c r="E45" s="13" t="s">
        <v>39</v>
      </c>
      <c r="F45" s="7">
        <v>42138</v>
      </c>
      <c r="G45" s="7">
        <f>F45*D45</f>
        <v>2022624</v>
      </c>
    </row>
    <row r="46" spans="2:7">
      <c r="B46" s="15" t="s">
        <v>61</v>
      </c>
      <c r="C46" s="16"/>
      <c r="D46" s="16"/>
      <c r="E46" s="16"/>
      <c r="F46" s="17"/>
      <c r="G46" s="18">
        <f>SUM(G40:G45)</f>
        <v>5636144</v>
      </c>
    </row>
    <row r="47" spans="2:7">
      <c r="B47" s="23"/>
      <c r="F47" s="24"/>
      <c r="G47" s="24"/>
    </row>
    <row r="48" spans="2:7">
      <c r="B48" s="9" t="s">
        <v>62</v>
      </c>
      <c r="F48" s="24"/>
      <c r="G48" s="24"/>
    </row>
    <row r="49" spans="2:7">
      <c r="B49" s="25" t="s">
        <v>63</v>
      </c>
      <c r="C49" s="25" t="s">
        <v>48</v>
      </c>
      <c r="D49" s="10" t="s">
        <v>49</v>
      </c>
      <c r="E49" s="25" t="s">
        <v>29</v>
      </c>
      <c r="F49" s="12" t="s">
        <v>30</v>
      </c>
      <c r="G49" s="12" t="s">
        <v>50</v>
      </c>
    </row>
    <row r="50" spans="2:7">
      <c r="B50" s="5" t="s">
        <v>64</v>
      </c>
      <c r="C50" s="26" t="s">
        <v>65</v>
      </c>
      <c r="D50" s="26">
        <v>150</v>
      </c>
      <c r="E50" s="13" t="s">
        <v>39</v>
      </c>
      <c r="F50" s="27">
        <v>1180</v>
      </c>
      <c r="G50" s="27">
        <f>F50*D50</f>
        <v>177000</v>
      </c>
    </row>
    <row r="51" spans="2:7">
      <c r="B51" s="28" t="s">
        <v>66</v>
      </c>
      <c r="C51" s="29"/>
      <c r="D51" s="29"/>
      <c r="E51" s="29"/>
      <c r="F51" s="30"/>
      <c r="G51" s="31">
        <f>SUM(G50:G50)</f>
        <v>177000</v>
      </c>
    </row>
    <row r="52" spans="2:7">
      <c r="B52" s="32"/>
      <c r="C52" s="33"/>
      <c r="D52" s="33"/>
      <c r="E52" s="33"/>
      <c r="F52" s="34"/>
      <c r="G52" s="35">
        <f>SUM(G50:G50)</f>
        <v>177000</v>
      </c>
    </row>
    <row r="53" spans="2:7">
      <c r="B53" s="36" t="s">
        <v>67</v>
      </c>
      <c r="C53" s="36"/>
      <c r="D53" s="36"/>
      <c r="E53" s="36"/>
      <c r="F53" s="36"/>
      <c r="G53" s="37">
        <f>SUM(G26+G31+G36+G46+G51)</f>
        <v>11783144</v>
      </c>
    </row>
    <row r="54" spans="2:7">
      <c r="B54" s="38" t="s">
        <v>68</v>
      </c>
      <c r="C54" s="39"/>
      <c r="D54" s="39"/>
      <c r="E54" s="39"/>
      <c r="F54" s="39"/>
      <c r="G54" s="40">
        <f>SUM(G53*(5/100))</f>
        <v>589157.20000000007</v>
      </c>
    </row>
    <row r="55" spans="2:7">
      <c r="B55" s="41" t="s">
        <v>69</v>
      </c>
      <c r="C55" s="41"/>
      <c r="D55" s="41"/>
      <c r="E55" s="41"/>
      <c r="F55" s="41"/>
      <c r="G55" s="37">
        <f>SUM(G53:G54)</f>
        <v>12372301.199999999</v>
      </c>
    </row>
    <row r="56" spans="2:7">
      <c r="B56" s="42" t="s">
        <v>70</v>
      </c>
      <c r="C56" s="42"/>
      <c r="D56" s="42"/>
      <c r="E56" s="42"/>
      <c r="F56" s="42"/>
      <c r="G56" s="40">
        <f>SUM(G12*1)</f>
        <v>20000000</v>
      </c>
    </row>
    <row r="57" spans="2:7">
      <c r="B57" s="41" t="s">
        <v>71</v>
      </c>
      <c r="C57" s="36"/>
      <c r="D57" s="36"/>
      <c r="E57" s="36"/>
      <c r="F57" s="36"/>
      <c r="G57" s="37">
        <f>G56-G55</f>
        <v>7627698.8000000007</v>
      </c>
    </row>
    <row r="58" spans="2:7">
      <c r="B58" s="43" t="s">
        <v>72</v>
      </c>
      <c r="C58" s="44"/>
      <c r="D58" s="44"/>
      <c r="E58" s="44"/>
      <c r="F58" s="44"/>
      <c r="G58" s="45"/>
    </row>
    <row r="59" spans="2:7" ht="15.75" thickBot="1">
      <c r="B59" s="46"/>
      <c r="C59" s="44"/>
      <c r="D59" s="44"/>
      <c r="E59" s="44"/>
      <c r="F59" s="44"/>
      <c r="G59" s="45"/>
    </row>
    <row r="60" spans="2:7">
      <c r="B60" s="47" t="s">
        <v>73</v>
      </c>
      <c r="C60" s="48"/>
      <c r="D60" s="48"/>
      <c r="E60" s="48"/>
      <c r="F60" s="49"/>
      <c r="G60" s="45"/>
    </row>
    <row r="61" spans="2:7">
      <c r="B61" s="50" t="s">
        <v>74</v>
      </c>
      <c r="C61" s="51"/>
      <c r="D61" s="51"/>
      <c r="E61" s="51"/>
      <c r="F61" s="52"/>
      <c r="G61" s="45"/>
    </row>
    <row r="62" spans="2:7">
      <c r="B62" s="50" t="s">
        <v>75</v>
      </c>
      <c r="C62" s="51"/>
      <c r="D62" s="51"/>
      <c r="E62" s="51"/>
      <c r="F62" s="52"/>
      <c r="G62" s="45"/>
    </row>
    <row r="63" spans="2:7">
      <c r="B63" s="50" t="s">
        <v>76</v>
      </c>
      <c r="C63" s="51"/>
      <c r="D63" s="51"/>
      <c r="E63" s="51"/>
      <c r="F63" s="52"/>
      <c r="G63" s="45"/>
    </row>
    <row r="64" spans="2:7">
      <c r="B64" s="50" t="s">
        <v>77</v>
      </c>
      <c r="C64" s="51"/>
      <c r="D64" s="51"/>
      <c r="E64" s="51"/>
      <c r="F64" s="52"/>
      <c r="G64" s="45"/>
    </row>
    <row r="65" spans="2:7">
      <c r="B65" s="50" t="s">
        <v>78</v>
      </c>
      <c r="C65" s="51"/>
      <c r="D65" s="51"/>
      <c r="E65" s="51"/>
      <c r="F65" s="52"/>
      <c r="G65" s="45"/>
    </row>
    <row r="66" spans="2:7" ht="15.75" thickBot="1">
      <c r="B66" s="53" t="s">
        <v>79</v>
      </c>
      <c r="C66" s="54"/>
      <c r="D66" s="54"/>
      <c r="E66" s="54"/>
      <c r="F66" s="55"/>
      <c r="G66" s="45"/>
    </row>
    <row r="67" spans="2:7" ht="15.75" thickBot="1">
      <c r="B67" s="56"/>
      <c r="C67" s="51"/>
      <c r="D67" s="51"/>
      <c r="E67" s="51"/>
      <c r="F67" s="51"/>
      <c r="G67" s="45"/>
    </row>
    <row r="68" spans="2:7" ht="15.75" thickBot="1">
      <c r="B68" s="57" t="s">
        <v>80</v>
      </c>
      <c r="C68" s="58"/>
      <c r="D68" s="59"/>
      <c r="E68" s="60"/>
      <c r="F68" s="60"/>
      <c r="G68" s="45"/>
    </row>
    <row r="69" spans="2:7">
      <c r="B69" s="61" t="s">
        <v>81</v>
      </c>
      <c r="C69" s="62" t="s">
        <v>82</v>
      </c>
      <c r="D69" s="63" t="s">
        <v>83</v>
      </c>
      <c r="E69" s="60"/>
      <c r="F69" s="60"/>
      <c r="G69" s="45"/>
    </row>
    <row r="70" spans="2:7">
      <c r="B70" s="64" t="s">
        <v>84</v>
      </c>
      <c r="C70" s="65">
        <f>G26</f>
        <v>5790000</v>
      </c>
      <c r="D70" s="66">
        <f>(C70/C76)</f>
        <v>0.46798084741098933</v>
      </c>
      <c r="E70" s="60"/>
      <c r="F70" s="60"/>
      <c r="G70" s="45"/>
    </row>
    <row r="71" spans="2:7">
      <c r="B71" s="64" t="s">
        <v>85</v>
      </c>
      <c r="C71" s="67">
        <v>0</v>
      </c>
      <c r="D71" s="66">
        <v>0</v>
      </c>
      <c r="E71" s="60"/>
      <c r="F71" s="60"/>
      <c r="G71" s="45"/>
    </row>
    <row r="72" spans="2:7">
      <c r="B72" s="64" t="s">
        <v>86</v>
      </c>
      <c r="C72" s="65">
        <f>G36</f>
        <v>180000</v>
      </c>
      <c r="D72" s="66">
        <f>(C72/C76)</f>
        <v>1.4548627380652518E-2</v>
      </c>
      <c r="E72" s="60"/>
      <c r="F72" s="60"/>
      <c r="G72" s="45"/>
    </row>
    <row r="73" spans="2:7">
      <c r="B73" s="64" t="s">
        <v>87</v>
      </c>
      <c r="C73" s="65">
        <f>G46</f>
        <v>5636144</v>
      </c>
      <c r="D73" s="66">
        <f>(C73/C76)</f>
        <v>0.45554532733166891</v>
      </c>
      <c r="E73" s="60"/>
      <c r="F73" s="60"/>
      <c r="G73" s="45"/>
    </row>
    <row r="74" spans="2:7">
      <c r="B74" s="64" t="s">
        <v>88</v>
      </c>
      <c r="C74" s="68">
        <f>G51</f>
        <v>177000</v>
      </c>
      <c r="D74" s="66">
        <f>(C74/C76)</f>
        <v>1.4306150257641643E-2</v>
      </c>
      <c r="E74" s="69"/>
      <c r="F74" s="69"/>
      <c r="G74" s="45"/>
    </row>
    <row r="75" spans="2:7">
      <c r="B75" s="64" t="s">
        <v>89</v>
      </c>
      <c r="C75" s="68">
        <f>G54</f>
        <v>589157.20000000007</v>
      </c>
      <c r="D75" s="66">
        <f>(C75/C76)</f>
        <v>4.761904761904763E-2</v>
      </c>
      <c r="E75" s="69"/>
      <c r="F75" s="69"/>
      <c r="G75" s="45"/>
    </row>
    <row r="76" spans="2:7" ht="15.75" thickBot="1">
      <c r="B76" s="70" t="s">
        <v>90</v>
      </c>
      <c r="C76" s="71">
        <f>SUM(C70:C75)</f>
        <v>12372301.199999999</v>
      </c>
      <c r="D76" s="72">
        <f>SUM(D70:D75)</f>
        <v>1</v>
      </c>
      <c r="E76" s="69"/>
      <c r="F76" s="69"/>
      <c r="G76" s="45"/>
    </row>
    <row r="77" spans="2:7">
      <c r="B77" s="46"/>
      <c r="C77" s="44"/>
      <c r="D77" s="44"/>
      <c r="E77" s="44"/>
      <c r="F77" s="44"/>
      <c r="G77" s="45"/>
    </row>
    <row r="78" spans="2:7" ht="15.75" thickBot="1">
      <c r="B78" s="73"/>
      <c r="C78" s="44"/>
      <c r="D78" s="44"/>
      <c r="E78" s="44"/>
      <c r="F78" s="44"/>
      <c r="G78" s="45"/>
    </row>
    <row r="79" spans="2:7" ht="15.75" thickBot="1">
      <c r="B79" s="74"/>
      <c r="C79" s="58" t="s">
        <v>91</v>
      </c>
      <c r="D79" s="75"/>
      <c r="E79" s="76"/>
      <c r="F79" s="69"/>
      <c r="G79" s="45"/>
    </row>
    <row r="80" spans="2:7">
      <c r="B80" s="77" t="s">
        <v>92</v>
      </c>
      <c r="C80" s="81">
        <v>35000</v>
      </c>
      <c r="D80" s="81">
        <v>37000</v>
      </c>
      <c r="E80" s="82">
        <v>40000</v>
      </c>
      <c r="F80" s="78"/>
      <c r="G80" s="79"/>
    </row>
    <row r="81" spans="2:7" ht="15.75" thickBot="1">
      <c r="B81" s="70" t="s">
        <v>93</v>
      </c>
      <c r="C81" s="83">
        <f>(G55/C80)</f>
        <v>353.49431999999996</v>
      </c>
      <c r="D81" s="83">
        <f>(G55/D80)</f>
        <v>334.38651891891891</v>
      </c>
      <c r="E81" s="84">
        <f>(G55/E80)</f>
        <v>309.30752999999999</v>
      </c>
      <c r="F81" s="78"/>
      <c r="G81" s="79"/>
    </row>
    <row r="82" spans="2:7">
      <c r="B82" s="80" t="s">
        <v>94</v>
      </c>
      <c r="C82" s="51"/>
      <c r="D82" s="51"/>
      <c r="E82" s="51"/>
      <c r="F82" s="51"/>
      <c r="G82" s="51"/>
    </row>
    <row r="83" spans="2:7">
      <c r="B83" s="91"/>
      <c r="C83" s="91"/>
      <c r="D83" s="91"/>
      <c r="E83" s="91"/>
      <c r="F83" s="91"/>
      <c r="G83" s="91"/>
    </row>
    <row r="84" spans="2:7">
      <c r="C84" s="2"/>
    </row>
    <row r="85" spans="2:7">
      <c r="C85" s="2"/>
    </row>
    <row r="86" spans="2:7">
      <c r="C86" s="2"/>
    </row>
    <row r="87" spans="2:7">
      <c r="C87" s="2"/>
    </row>
    <row r="88" spans="2:7">
      <c r="C88" s="2"/>
    </row>
    <row r="89" spans="2:7">
      <c r="C89" s="2"/>
    </row>
    <row r="90" spans="2:7">
      <c r="C90" s="2"/>
    </row>
    <row r="91" spans="2:7">
      <c r="C91" s="2"/>
    </row>
    <row r="92" spans="2:7">
      <c r="C92" s="2"/>
    </row>
    <row r="93" spans="2:7">
      <c r="C93" s="2"/>
    </row>
    <row r="94" spans="2:7">
      <c r="C94" s="2"/>
    </row>
    <row r="95" spans="2:7">
      <c r="C95" s="2"/>
    </row>
    <row r="96" spans="2:7">
      <c r="C96" s="2"/>
    </row>
    <row r="97" spans="2:3">
      <c r="C97" s="2"/>
    </row>
    <row r="98" spans="2:3">
      <c r="C98" s="2"/>
    </row>
    <row r="99" spans="2:3">
      <c r="C99" s="2"/>
    </row>
    <row r="100" spans="2:3">
      <c r="B100" s="2"/>
    </row>
    <row r="101" spans="2:3">
      <c r="B101" s="2"/>
    </row>
    <row r="102" spans="2:3">
      <c r="B102" s="2"/>
    </row>
    <row r="103" spans="2:3">
      <c r="B103" s="2"/>
    </row>
  </sheetData>
  <mergeCells count="9">
    <mergeCell ref="C15:D15"/>
    <mergeCell ref="B17:G17"/>
    <mergeCell ref="B83:G83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C2DE4D-B291-472A-B97D-FCE7B5C7359C}"/>
</file>

<file path=customXml/itemProps2.xml><?xml version="1.0" encoding="utf-8"?>
<ds:datastoreItem xmlns:ds="http://schemas.openxmlformats.org/officeDocument/2006/customXml" ds:itemID="{CE78F1B5-512A-48C7-8A61-D528CF2F3118}"/>
</file>

<file path=customXml/itemProps3.xml><?xml version="1.0" encoding="utf-8"?>
<ds:datastoreItem xmlns:ds="http://schemas.openxmlformats.org/officeDocument/2006/customXml" ds:itemID="{0E75F5AC-94C9-438A-8F44-E5131B1920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2022-03-15T19:34:29Z</dcterms:created>
  <dcterms:modified xsi:type="dcterms:W3CDTF">2022-06-17T21:37:35Z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