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2" documentId="8_{A2DBF1A7-1678-4E47-8876-C0375BA085FD}" xr6:coauthVersionLast="47" xr6:coauthVersionMax="47" xr10:uidLastSave="{C8BD1A72-7055-42AF-B7C7-12378E31F596}"/>
  <bookViews>
    <workbookView xWindow="-108" yWindow="-108" windowWidth="23256" windowHeight="12456" xr2:uid="{00000000-000D-0000-FFFF-FFFF00000000}"/>
  </bookViews>
  <sheets>
    <sheet name="Clavel Manten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47" i="1"/>
  <c r="F46" i="1"/>
  <c r="F45" i="1"/>
  <c r="G58" i="1"/>
  <c r="G57" i="1"/>
  <c r="G56" i="1"/>
  <c r="G12" i="1"/>
  <c r="G59" i="1" l="1"/>
  <c r="G26" i="1"/>
  <c r="G51" i="1" l="1"/>
  <c r="G50" i="1"/>
  <c r="G49" i="1"/>
  <c r="G48" i="1"/>
  <c r="G47" i="1"/>
  <c r="G46" i="1"/>
  <c r="G45" i="1"/>
  <c r="G44" i="1"/>
  <c r="G25" i="1"/>
  <c r="G24" i="1"/>
  <c r="G23" i="1"/>
  <c r="G22" i="1"/>
  <c r="G21" i="1"/>
  <c r="G37" i="1" l="1"/>
  <c r="G38" i="1"/>
  <c r="G39" i="1"/>
  <c r="G27" i="1" l="1"/>
  <c r="G36" i="1" l="1"/>
  <c r="G40" i="1" s="1"/>
  <c r="C82" i="1" l="1"/>
  <c r="C80" i="1"/>
  <c r="G64" i="1"/>
  <c r="C78" i="1" l="1"/>
  <c r="G52" i="1"/>
  <c r="C81" i="1" s="1"/>
  <c r="G61" i="1" l="1"/>
  <c r="G62" i="1" s="1"/>
  <c r="G63" i="1" l="1"/>
  <c r="D89" i="1" s="1"/>
  <c r="C83" i="1"/>
  <c r="E89" i="1" l="1"/>
  <c r="C89" i="1"/>
  <c r="G65" i="1"/>
  <c r="C84" i="1"/>
  <c r="D81" i="1" l="1"/>
  <c r="D80" i="1"/>
  <c r="D82" i="1"/>
  <c r="D78" i="1"/>
  <c r="D83" i="1"/>
  <c r="D84" i="1" l="1"/>
</calcChain>
</file>

<file path=xl/sharedStrings.xml><?xml version="1.0" encoding="utf-8"?>
<sst xmlns="http://schemas.openxmlformats.org/spreadsheetml/2006/main" count="148" uniqueCount="105">
  <si>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</si>
  <si>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</si>
  <si>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</si>
  <si>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</si>
  <si>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</si>
  <si>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</si>
  <si>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</si>
  <si>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</si>
  <si>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</si>
  <si>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</si>
  <si>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</si>
  <si>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</si>
  <si>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</si>
  <si>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</si>
  <si>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</si>
  <si>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</si>
  <si>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</si>
  <si>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</si>
  <si>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</si>
  <si>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</si>
  <si>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</si>
  <si>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</si>
  <si>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</si>
  <si>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</si>
  <si>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</si>
  <si>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</si>
  <si>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</si>
  <si>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</si>
  <si>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</si>
  <si>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</si>
  <si>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</si>
  <si>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</si>
  <si>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</si>
  <si>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</si>
  <si>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</si>
  <si>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</si>
  <si>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</si>
  <si>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</si>
  <si>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</si>
  <si>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</si>
  <si>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</si>
  <si>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</si>
  <si>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</si>
  <si>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</si>
  <si>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</si>
  <si>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</si>
  <si>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</si>
  <si>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</si>
  <si>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</si>
  <si>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</si>
  <si>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</si>
  <si>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</si>
  <si>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</si>
  <si>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</si>
  <si>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</si>
  <si>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</si>
  <si>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</si>
  <si>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</si>
  <si>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</si>
  <si>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</si>
  <si>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</si>
  <si>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Selecron 720 EC (I)</t>
  </si>
  <si>
    <t>Arica Y Parinacota</t>
  </si>
  <si>
    <t xml:space="preserve">Arica  </t>
  </si>
  <si>
    <t>junio-octubre</t>
  </si>
  <si>
    <t>u</t>
  </si>
  <si>
    <t>Costo unitario ($/kilos) (*)</t>
  </si>
  <si>
    <t>Aplicación de fertilizantes</t>
  </si>
  <si>
    <t>Nitrato de Potasio</t>
  </si>
  <si>
    <t>abril-octubre</t>
  </si>
  <si>
    <t>medio</t>
  </si>
  <si>
    <t xml:space="preserve">Riego </t>
  </si>
  <si>
    <t>Aplicación agroquímicos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</si>
  <si>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</si>
  <si>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</si>
  <si>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</si>
  <si>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</si>
  <si>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</si>
  <si>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</si>
  <si>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</si>
  <si>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</si>
  <si>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</si>
  <si>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PRECIO ESPERADO ($/atados)</t>
  </si>
  <si>
    <t xml:space="preserve">u </t>
  </si>
  <si>
    <t>$/ha</t>
  </si>
  <si>
    <t>Cinta de riego</t>
  </si>
  <si>
    <t>marzo-octubre</t>
  </si>
  <si>
    <t>Tractor/Rotovador</t>
  </si>
  <si>
    <t>Cinta gareta</t>
  </si>
  <si>
    <t>Clavel</t>
  </si>
  <si>
    <t>Domingo</t>
  </si>
  <si>
    <t>Azapa- Lluta</t>
  </si>
  <si>
    <t>Abril- Noviembre</t>
  </si>
  <si>
    <t>enero-dicbre</t>
  </si>
  <si>
    <t>Desbotonado</t>
  </si>
  <si>
    <t>Corte, traslado y selección</t>
  </si>
  <si>
    <t>abril-novbre</t>
  </si>
  <si>
    <t>Embalaje (paquetes y cajas)</t>
  </si>
  <si>
    <t>Ultrasol Crecimiento</t>
  </si>
  <si>
    <t>Nitrato de calcio</t>
  </si>
  <si>
    <t>Evisect 50 SP (I)</t>
  </si>
  <si>
    <t>Goldazim 500 SC (F)</t>
  </si>
  <si>
    <t>enero</t>
  </si>
  <si>
    <t>Cajas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</si>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</sst>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 applyAlignment="1"/>
    <xf numFmtId="3" fontId="1" fillId="10" borderId="56" xfId="0" applyNumberFormat="1" applyFont="1" applyFill="1" applyBorder="1" applyAlignment="1"/>
    <xf numFmtId="49" fontId="5" fillId="10" borderId="57" xfId="0" applyNumberFormat="1" applyFont="1" applyFill="1" applyBorder="1" applyAlignment="1">
      <alignment horizontal="center" vertical="center" wrapText="1"/>
    </xf>
    <xf numFmtId="3" fontId="1" fillId="2" borderId="57" xfId="0" applyNumberFormat="1" applyFont="1" applyFill="1" applyBorder="1" applyAlignment="1"/>
    <xf numFmtId="49" fontId="5" fillId="10" borderId="57" xfId="0" applyNumberFormat="1" applyFont="1" applyFill="1" applyBorder="1" applyAlignment="1">
      <alignment horizontal="center" vertical="center"/>
    </xf>
    <xf numFmtId="1" fontId="1" fillId="2" borderId="57" xfId="0" applyNumberFormat="1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wrapText="1"/>
    </xf>
    <xf numFmtId="3" fontId="1" fillId="2" borderId="60" xfId="0" applyNumberFormat="1" applyFont="1" applyFill="1" applyBorder="1" applyAlignment="1"/>
    <xf numFmtId="49" fontId="5" fillId="10" borderId="60" xfId="0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workbookViewId="0">
      <selection activeCell="F59" sqref="F5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8" customFormat="1" ht="12" customHeight="1" x14ac:dyDescent="0.3">
      <c r="A9" s="26"/>
      <c r="B9" s="5" t="s">
        <v>0</v>
      </c>
      <c r="C9" s="113" t="s">
        <v>89</v>
      </c>
      <c r="D9" s="6"/>
      <c r="E9" s="145" t="s">
        <v>81</v>
      </c>
      <c r="F9" s="146"/>
      <c r="G9" s="117">
        <v>2790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  <row r="10" spans="1:255" s="28" customFormat="1" ht="26.25" customHeight="1" x14ac:dyDescent="0.3">
      <c r="A10" s="26"/>
      <c r="B10" s="8" t="s">
        <v>1</v>
      </c>
      <c r="C10" s="114" t="s">
        <v>90</v>
      </c>
      <c r="D10" s="6"/>
      <c r="E10" s="147" t="s">
        <v>2</v>
      </c>
      <c r="F10" s="148"/>
      <c r="G10" s="113" t="s">
        <v>104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</row>
    <row r="11" spans="1:255" s="28" customFormat="1" ht="18" customHeight="1" x14ac:dyDescent="0.3">
      <c r="A11" s="26"/>
      <c r="B11" s="8" t="s">
        <v>3</v>
      </c>
      <c r="C11" s="113" t="s">
        <v>70</v>
      </c>
      <c r="D11" s="6"/>
      <c r="E11" s="147" t="s">
        <v>82</v>
      </c>
      <c r="F11" s="148"/>
      <c r="G11" s="137">
        <v>2800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</row>
    <row r="12" spans="1:255" s="28" customFormat="1" ht="11.25" customHeight="1" x14ac:dyDescent="0.3">
      <c r="A12" s="26"/>
      <c r="B12" s="8" t="s">
        <v>4</v>
      </c>
      <c r="C12" s="114" t="s">
        <v>62</v>
      </c>
      <c r="D12" s="6"/>
      <c r="E12" s="9" t="s">
        <v>5</v>
      </c>
      <c r="F12" s="10"/>
      <c r="G12" s="116">
        <f>(G9*G11)</f>
        <v>7812000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</row>
    <row r="13" spans="1:255" s="28" customFormat="1" ht="11.25" customHeight="1" x14ac:dyDescent="0.3">
      <c r="A13" s="26"/>
      <c r="B13" s="8" t="s">
        <v>6</v>
      </c>
      <c r="C13" s="113" t="s">
        <v>63</v>
      </c>
      <c r="D13" s="6"/>
      <c r="E13" s="147" t="s">
        <v>7</v>
      </c>
      <c r="F13" s="148"/>
      <c r="G13" s="113" t="s">
        <v>59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pans="1:255" s="28" customFormat="1" ht="13.5" customHeight="1" x14ac:dyDescent="0.3">
      <c r="A14" s="26"/>
      <c r="B14" s="8" t="s">
        <v>8</v>
      </c>
      <c r="C14" s="113" t="s">
        <v>91</v>
      </c>
      <c r="D14" s="6"/>
      <c r="E14" s="147" t="s">
        <v>9</v>
      </c>
      <c r="F14" s="148"/>
      <c r="G14" s="113" t="s">
        <v>92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</row>
    <row r="15" spans="1:255" s="28" customFormat="1" ht="25.5" customHeight="1" x14ac:dyDescent="0.3">
      <c r="A15" s="26"/>
      <c r="B15" s="8" t="s">
        <v>10</v>
      </c>
      <c r="C15" s="115">
        <v>44726</v>
      </c>
      <c r="D15" s="6"/>
      <c r="E15" s="149" t="s">
        <v>11</v>
      </c>
      <c r="F15" s="150"/>
      <c r="G15" s="114" t="s">
        <v>60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</row>
    <row r="16" spans="1:255" s="28" customFormat="1" ht="12" customHeight="1" x14ac:dyDescent="0.3">
      <c r="A16" s="29"/>
      <c r="B16" s="30"/>
      <c r="C16" s="31"/>
      <c r="D16" s="32"/>
      <c r="E16" s="33"/>
      <c r="F16" s="33"/>
      <c r="G16" s="34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</row>
    <row r="17" spans="1:255" s="28" customFormat="1" ht="12" customHeight="1" x14ac:dyDescent="0.3">
      <c r="A17" s="35"/>
      <c r="B17" s="151" t="s">
        <v>12</v>
      </c>
      <c r="C17" s="152"/>
      <c r="D17" s="152"/>
      <c r="E17" s="152"/>
      <c r="F17" s="152"/>
      <c r="G17" s="15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</row>
    <row r="18" spans="1:255" s="28" customFormat="1" ht="12" customHeight="1" x14ac:dyDescent="0.3">
      <c r="A18" s="29"/>
      <c r="B18" s="36"/>
      <c r="C18" s="37"/>
      <c r="D18" s="37"/>
      <c r="E18" s="37"/>
      <c r="F18" s="37"/>
      <c r="G18" s="3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</row>
    <row r="19" spans="1:255" s="28" customFormat="1" ht="12" customHeight="1" x14ac:dyDescent="0.3">
      <c r="A19" s="26"/>
      <c r="B19" s="38" t="s">
        <v>13</v>
      </c>
      <c r="C19" s="39"/>
      <c r="D19" s="32"/>
      <c r="E19" s="32"/>
      <c r="F19" s="32"/>
      <c r="G19" s="3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</row>
    <row r="20" spans="1:255" s="28" customFormat="1" ht="24" customHeight="1" x14ac:dyDescent="0.3">
      <c r="A20" s="35"/>
      <c r="B20" s="40" t="s">
        <v>14</v>
      </c>
      <c r="C20" s="40" t="s">
        <v>15</v>
      </c>
      <c r="D20" s="40" t="s">
        <v>16</v>
      </c>
      <c r="E20" s="40" t="s">
        <v>17</v>
      </c>
      <c r="F20" s="40" t="s">
        <v>18</v>
      </c>
      <c r="G20" s="40" t="s">
        <v>19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</row>
    <row r="21" spans="1:255" s="28" customFormat="1" ht="12.75" customHeight="1" x14ac:dyDescent="0.3">
      <c r="A21" s="35"/>
      <c r="B21" s="139" t="s">
        <v>71</v>
      </c>
      <c r="C21" s="114" t="s">
        <v>20</v>
      </c>
      <c r="D21" s="119">
        <v>3</v>
      </c>
      <c r="E21" s="138" t="s">
        <v>93</v>
      </c>
      <c r="F21" s="116">
        <v>35000</v>
      </c>
      <c r="G21" s="116">
        <f t="shared" ref="G21:G26" si="0">(D21*F21)</f>
        <v>105000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</row>
    <row r="22" spans="1:255" s="28" customFormat="1" ht="12.75" customHeight="1" x14ac:dyDescent="0.3">
      <c r="A22" s="35"/>
      <c r="B22" s="139" t="s">
        <v>67</v>
      </c>
      <c r="C22" s="114" t="s">
        <v>20</v>
      </c>
      <c r="D22" s="119">
        <v>3</v>
      </c>
      <c r="E22" s="138" t="s">
        <v>93</v>
      </c>
      <c r="F22" s="116">
        <v>35000</v>
      </c>
      <c r="G22" s="116">
        <f t="shared" si="0"/>
        <v>105000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</row>
    <row r="23" spans="1:255" s="28" customFormat="1" ht="12.75" customHeight="1" x14ac:dyDescent="0.3">
      <c r="A23" s="35"/>
      <c r="B23" s="139" t="s">
        <v>72</v>
      </c>
      <c r="C23" s="114" t="s">
        <v>20</v>
      </c>
      <c r="D23" s="119">
        <v>2</v>
      </c>
      <c r="E23" s="138" t="s">
        <v>93</v>
      </c>
      <c r="F23" s="116">
        <v>35000</v>
      </c>
      <c r="G23" s="116">
        <f t="shared" si="0"/>
        <v>70000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</row>
    <row r="24" spans="1:255" s="28" customFormat="1" ht="12.75" customHeight="1" x14ac:dyDescent="0.3">
      <c r="A24" s="35"/>
      <c r="B24" s="139" t="s">
        <v>94</v>
      </c>
      <c r="C24" s="114" t="s">
        <v>20</v>
      </c>
      <c r="D24" s="119">
        <v>6</v>
      </c>
      <c r="E24" s="138" t="s">
        <v>93</v>
      </c>
      <c r="F24" s="116">
        <v>35000</v>
      </c>
      <c r="G24" s="116">
        <f t="shared" si="0"/>
        <v>210000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</row>
    <row r="25" spans="1:255" s="28" customFormat="1" ht="12.75" customHeight="1" x14ac:dyDescent="0.3">
      <c r="A25" s="35"/>
      <c r="B25" s="139" t="s">
        <v>95</v>
      </c>
      <c r="C25" s="114" t="s">
        <v>20</v>
      </c>
      <c r="D25" s="119">
        <v>4</v>
      </c>
      <c r="E25" s="138" t="s">
        <v>96</v>
      </c>
      <c r="F25" s="116">
        <v>35000</v>
      </c>
      <c r="G25" s="116">
        <f t="shared" si="0"/>
        <v>140000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</row>
    <row r="26" spans="1:255" s="28" customFormat="1" ht="12.75" customHeight="1" x14ac:dyDescent="0.3">
      <c r="A26" s="35"/>
      <c r="B26" s="139" t="s">
        <v>97</v>
      </c>
      <c r="C26" s="114" t="s">
        <v>20</v>
      </c>
      <c r="D26" s="119">
        <v>2</v>
      </c>
      <c r="E26" s="138" t="s">
        <v>96</v>
      </c>
      <c r="F26" s="116">
        <v>35000</v>
      </c>
      <c r="G26" s="116">
        <f t="shared" si="0"/>
        <v>70000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</row>
    <row r="27" spans="1:255" s="28" customFormat="1" ht="12.75" customHeight="1" x14ac:dyDescent="0.3">
      <c r="A27" s="35"/>
      <c r="B27" s="41" t="s">
        <v>21</v>
      </c>
      <c r="C27" s="110"/>
      <c r="D27" s="110"/>
      <c r="E27" s="110"/>
      <c r="F27" s="110"/>
      <c r="G27" s="111">
        <f>SUM(G21:G26)</f>
        <v>700000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</row>
    <row r="28" spans="1:255" s="28" customFormat="1" ht="12" customHeight="1" x14ac:dyDescent="0.3">
      <c r="A28" s="29"/>
      <c r="B28" s="36"/>
      <c r="C28" s="37"/>
      <c r="D28" s="37"/>
      <c r="E28" s="37"/>
      <c r="F28" s="42"/>
      <c r="G28" s="42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</row>
    <row r="29" spans="1:255" s="28" customFormat="1" ht="12" customHeight="1" x14ac:dyDescent="0.3">
      <c r="A29" s="26"/>
      <c r="B29" s="43" t="s">
        <v>22</v>
      </c>
      <c r="C29" s="44"/>
      <c r="D29" s="45"/>
      <c r="E29" s="45"/>
      <c r="F29" s="45"/>
      <c r="G29" s="45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</row>
    <row r="30" spans="1:255" s="28" customFormat="1" ht="24" customHeight="1" x14ac:dyDescent="0.3">
      <c r="A30" s="26"/>
      <c r="B30" s="46" t="s">
        <v>14</v>
      </c>
      <c r="C30" s="47" t="s">
        <v>15</v>
      </c>
      <c r="D30" s="47" t="s">
        <v>16</v>
      </c>
      <c r="E30" s="46" t="s">
        <v>17</v>
      </c>
      <c r="F30" s="47" t="s">
        <v>18</v>
      </c>
      <c r="G30" s="46" t="s">
        <v>19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</row>
    <row r="31" spans="1:255" s="28" customFormat="1" ht="12" customHeight="1" x14ac:dyDescent="0.3">
      <c r="A31" s="26"/>
      <c r="B31" s="48"/>
      <c r="C31" s="48"/>
      <c r="D31" s="48"/>
      <c r="E31" s="48"/>
      <c r="F31" s="48"/>
      <c r="G31" s="4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</row>
    <row r="32" spans="1:255" s="28" customFormat="1" ht="12" customHeight="1" x14ac:dyDescent="0.3">
      <c r="A32" s="26"/>
      <c r="B32" s="49" t="s">
        <v>23</v>
      </c>
      <c r="C32" s="50"/>
      <c r="D32" s="50"/>
      <c r="E32" s="50"/>
      <c r="F32" s="50"/>
      <c r="G32" s="5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</row>
    <row r="33" spans="1:255" s="28" customFormat="1" ht="12" customHeight="1" x14ac:dyDescent="0.3">
      <c r="A33" s="29"/>
      <c r="B33" s="51"/>
      <c r="C33" s="52"/>
      <c r="D33" s="52"/>
      <c r="E33" s="52"/>
      <c r="F33" s="53"/>
      <c r="G33" s="5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</row>
    <row r="34" spans="1:255" s="28" customFormat="1" ht="12" customHeight="1" x14ac:dyDescent="0.3">
      <c r="A34" s="26"/>
      <c r="B34" s="43" t="s">
        <v>24</v>
      </c>
      <c r="C34" s="44"/>
      <c r="D34" s="45"/>
      <c r="E34" s="45"/>
      <c r="F34" s="45"/>
      <c r="G34" s="45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</row>
    <row r="35" spans="1:255" s="28" customFormat="1" ht="24" customHeight="1" x14ac:dyDescent="0.3">
      <c r="A35" s="26"/>
      <c r="B35" s="58" t="s">
        <v>14</v>
      </c>
      <c r="C35" s="58" t="s">
        <v>15</v>
      </c>
      <c r="D35" s="58" t="s">
        <v>16</v>
      </c>
      <c r="E35" s="58" t="s">
        <v>17</v>
      </c>
      <c r="F35" s="59" t="s">
        <v>18</v>
      </c>
      <c r="G35" s="58" t="s">
        <v>19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</row>
    <row r="36" spans="1:255" s="28" customFormat="1" ht="13.8" x14ac:dyDescent="0.3">
      <c r="A36" s="55"/>
      <c r="B36" s="133" t="s">
        <v>77</v>
      </c>
      <c r="C36" s="129" t="s">
        <v>74</v>
      </c>
      <c r="D36" s="130"/>
      <c r="E36" s="114"/>
      <c r="F36" s="131"/>
      <c r="G36" s="131">
        <f t="shared" ref="G36:G39" si="1">(D36*F36)</f>
        <v>0</v>
      </c>
      <c r="H36" s="27"/>
      <c r="I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</row>
    <row r="37" spans="1:255" s="28" customFormat="1" ht="13.8" x14ac:dyDescent="0.3">
      <c r="A37" s="55"/>
      <c r="B37" s="135" t="s">
        <v>87</v>
      </c>
      <c r="C37" s="129" t="s">
        <v>74</v>
      </c>
      <c r="D37" s="119"/>
      <c r="E37" s="114"/>
      <c r="F37" s="120"/>
      <c r="G37" s="131">
        <f t="shared" si="1"/>
        <v>0</v>
      </c>
      <c r="H37" s="27"/>
      <c r="I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s="28" customFormat="1" ht="13.8" x14ac:dyDescent="0.3">
      <c r="A38" s="55"/>
      <c r="B38" s="133" t="s">
        <v>78</v>
      </c>
      <c r="C38" s="129" t="s">
        <v>74</v>
      </c>
      <c r="D38" s="130"/>
      <c r="E38" s="114"/>
      <c r="F38" s="131"/>
      <c r="G38" s="131">
        <f t="shared" si="1"/>
        <v>0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</row>
    <row r="39" spans="1:255" s="28" customFormat="1" ht="13.8" x14ac:dyDescent="0.3">
      <c r="A39" s="55"/>
      <c r="B39" s="134" t="s">
        <v>79</v>
      </c>
      <c r="C39" s="129" t="s">
        <v>74</v>
      </c>
      <c r="D39" s="132"/>
      <c r="E39" s="114"/>
      <c r="F39" s="131"/>
      <c r="G39" s="131">
        <f t="shared" si="1"/>
        <v>0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s="28" customFormat="1" ht="12.75" customHeight="1" x14ac:dyDescent="0.3">
      <c r="A40" s="26"/>
      <c r="B40" s="56" t="s">
        <v>25</v>
      </c>
      <c r="C40" s="109"/>
      <c r="D40" s="109"/>
      <c r="E40" s="109"/>
      <c r="F40" s="109"/>
      <c r="G40" s="108">
        <f>SUM(G36:G39)</f>
        <v>0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</row>
    <row r="41" spans="1:255" s="28" customFormat="1" ht="12" customHeight="1" x14ac:dyDescent="0.3">
      <c r="A41" s="29"/>
      <c r="B41" s="51"/>
      <c r="C41" s="52"/>
      <c r="D41" s="52"/>
      <c r="E41" s="52"/>
      <c r="F41" s="53"/>
      <c r="G41" s="53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s="28" customFormat="1" ht="12" customHeight="1" x14ac:dyDescent="0.3">
      <c r="A42" s="26"/>
      <c r="B42" s="43" t="s">
        <v>26</v>
      </c>
      <c r="C42" s="44"/>
      <c r="D42" s="45"/>
      <c r="E42" s="45"/>
      <c r="F42" s="45"/>
      <c r="G42" s="45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</row>
    <row r="43" spans="1:255" s="28" customFormat="1" ht="24" customHeight="1" x14ac:dyDescent="0.3">
      <c r="A43" s="26"/>
      <c r="B43" s="54" t="s">
        <v>27</v>
      </c>
      <c r="C43" s="59" t="s">
        <v>28</v>
      </c>
      <c r="D43" s="59" t="s">
        <v>29</v>
      </c>
      <c r="E43" s="59" t="s">
        <v>17</v>
      </c>
      <c r="F43" s="59" t="s">
        <v>18</v>
      </c>
      <c r="G43" s="59" t="s">
        <v>19</v>
      </c>
      <c r="H43" s="27"/>
      <c r="I43" s="27"/>
      <c r="J43" s="27"/>
      <c r="K43" s="5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s="28" customFormat="1" ht="12.75" customHeight="1" x14ac:dyDescent="0.3">
      <c r="A44" s="35"/>
      <c r="B44" s="11" t="s">
        <v>30</v>
      </c>
      <c r="C44" s="12"/>
      <c r="D44" s="10"/>
      <c r="E44" s="12"/>
      <c r="F44" s="7"/>
      <c r="G44" s="118">
        <f t="shared" ref="G44:G51" si="2">(D44*F44)</f>
        <v>0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</row>
    <row r="45" spans="1:255" s="28" customFormat="1" ht="12.75" customHeight="1" x14ac:dyDescent="0.3">
      <c r="A45" s="35"/>
      <c r="B45" s="13" t="s">
        <v>98</v>
      </c>
      <c r="C45" s="12" t="s">
        <v>31</v>
      </c>
      <c r="D45" s="10">
        <v>50</v>
      </c>
      <c r="E45" s="140" t="s">
        <v>93</v>
      </c>
      <c r="F45" s="7">
        <f>55000/25</f>
        <v>2200</v>
      </c>
      <c r="G45" s="118">
        <f t="shared" si="2"/>
        <v>110000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</row>
    <row r="46" spans="1:255" s="28" customFormat="1" ht="12.75" customHeight="1" x14ac:dyDescent="0.3">
      <c r="A46" s="35"/>
      <c r="B46" s="13" t="s">
        <v>68</v>
      </c>
      <c r="C46" s="12" t="s">
        <v>31</v>
      </c>
      <c r="D46" s="10">
        <v>50</v>
      </c>
      <c r="E46" s="141" t="s">
        <v>64</v>
      </c>
      <c r="F46" s="7">
        <f>48500/25</f>
        <v>1940</v>
      </c>
      <c r="G46" s="118">
        <f t="shared" si="2"/>
        <v>97000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s="28" customFormat="1" ht="12.75" customHeight="1" x14ac:dyDescent="0.3">
      <c r="A47" s="35"/>
      <c r="B47" s="13" t="s">
        <v>99</v>
      </c>
      <c r="C47" s="12" t="s">
        <v>31</v>
      </c>
      <c r="D47" s="10">
        <v>50</v>
      </c>
      <c r="E47" s="140" t="s">
        <v>69</v>
      </c>
      <c r="F47" s="7">
        <f>25000/25</f>
        <v>1000</v>
      </c>
      <c r="G47" s="118">
        <f t="shared" si="2"/>
        <v>50000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</row>
    <row r="48" spans="1:255" s="28" customFormat="1" ht="12.75" customHeight="1" x14ac:dyDescent="0.3">
      <c r="A48" s="35"/>
      <c r="B48" s="11" t="s">
        <v>33</v>
      </c>
      <c r="C48" s="12"/>
      <c r="D48" s="10"/>
      <c r="E48" s="12"/>
      <c r="F48" s="7"/>
      <c r="G48" s="118">
        <f t="shared" si="2"/>
        <v>0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</row>
    <row r="49" spans="1:255" s="28" customFormat="1" ht="12.75" customHeight="1" x14ac:dyDescent="0.3">
      <c r="A49" s="35"/>
      <c r="B49" s="14" t="s">
        <v>100</v>
      </c>
      <c r="C49" s="15" t="s">
        <v>83</v>
      </c>
      <c r="D49" s="16">
        <v>1</v>
      </c>
      <c r="E49" s="140" t="s">
        <v>86</v>
      </c>
      <c r="F49" s="17">
        <f>21900*5</f>
        <v>109500</v>
      </c>
      <c r="G49" s="118">
        <f t="shared" si="2"/>
        <v>109500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</row>
    <row r="50" spans="1:255" s="28" customFormat="1" ht="12.75" customHeight="1" x14ac:dyDescent="0.3">
      <c r="A50" s="35"/>
      <c r="B50" s="14" t="s">
        <v>101</v>
      </c>
      <c r="C50" s="15" t="s">
        <v>32</v>
      </c>
      <c r="D50" s="16">
        <v>1</v>
      </c>
      <c r="E50" s="140" t="s">
        <v>86</v>
      </c>
      <c r="F50" s="17">
        <v>26000</v>
      </c>
      <c r="G50" s="118">
        <f t="shared" si="2"/>
        <v>26000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</row>
    <row r="51" spans="1:255" s="28" customFormat="1" ht="12.75" customHeight="1" x14ac:dyDescent="0.3">
      <c r="A51" s="35"/>
      <c r="B51" s="13" t="s">
        <v>61</v>
      </c>
      <c r="C51" s="15" t="s">
        <v>32</v>
      </c>
      <c r="D51" s="16">
        <v>0.15</v>
      </c>
      <c r="E51" s="141" t="s">
        <v>86</v>
      </c>
      <c r="F51" s="17">
        <v>45000</v>
      </c>
      <c r="G51" s="117">
        <f t="shared" si="2"/>
        <v>6750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</row>
    <row r="52" spans="1:255" s="28" customFormat="1" ht="13.5" customHeight="1" x14ac:dyDescent="0.3">
      <c r="A52" s="26"/>
      <c r="B52" s="49" t="s">
        <v>34</v>
      </c>
      <c r="C52" s="109"/>
      <c r="D52" s="109"/>
      <c r="E52" s="109"/>
      <c r="F52" s="109"/>
      <c r="G52" s="108">
        <f>SUM(G44:G51)</f>
        <v>399250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</row>
    <row r="53" spans="1:255" s="28" customFormat="1" ht="12" customHeight="1" x14ac:dyDescent="0.3">
      <c r="A53" s="29"/>
      <c r="B53" s="51"/>
      <c r="C53" s="52"/>
      <c r="D53" s="52"/>
      <c r="E53" s="52"/>
      <c r="F53" s="53"/>
      <c r="G53" s="53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</row>
    <row r="54" spans="1:255" s="28" customFormat="1" ht="12" customHeight="1" x14ac:dyDescent="0.3">
      <c r="A54" s="26"/>
      <c r="B54" s="43" t="s">
        <v>35</v>
      </c>
      <c r="C54" s="44"/>
      <c r="D54" s="45"/>
      <c r="E54" s="45"/>
      <c r="F54" s="45"/>
      <c r="G54" s="45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</row>
    <row r="55" spans="1:255" s="28" customFormat="1" ht="24" customHeight="1" x14ac:dyDescent="0.3">
      <c r="A55" s="26"/>
      <c r="B55" s="58" t="s">
        <v>36</v>
      </c>
      <c r="C55" s="59" t="s">
        <v>28</v>
      </c>
      <c r="D55" s="60" t="s">
        <v>29</v>
      </c>
      <c r="E55" s="58" t="s">
        <v>17</v>
      </c>
      <c r="F55" s="60" t="s">
        <v>18</v>
      </c>
      <c r="G55" s="61" t="s">
        <v>19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</row>
    <row r="56" spans="1:255" s="28" customFormat="1" ht="13.8" x14ac:dyDescent="0.3">
      <c r="A56" s="55"/>
      <c r="B56" s="13" t="s">
        <v>85</v>
      </c>
      <c r="C56" s="136" t="s">
        <v>65</v>
      </c>
      <c r="D56" s="142">
        <v>1</v>
      </c>
      <c r="E56" s="143" t="s">
        <v>102</v>
      </c>
      <c r="F56" s="144">
        <v>182513</v>
      </c>
      <c r="G56" s="19">
        <f t="shared" ref="G56:G58" si="3">(D56*F56)</f>
        <v>182513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</row>
    <row r="57" spans="1:255" s="28" customFormat="1" ht="13.8" x14ac:dyDescent="0.3">
      <c r="A57" s="55"/>
      <c r="B57" s="13" t="s">
        <v>88</v>
      </c>
      <c r="C57" s="18" t="s">
        <v>31</v>
      </c>
      <c r="D57" s="19">
        <v>10</v>
      </c>
      <c r="E57" s="20" t="s">
        <v>102</v>
      </c>
      <c r="F57" s="21">
        <v>4000</v>
      </c>
      <c r="G57" s="19">
        <f t="shared" si="3"/>
        <v>40000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</row>
    <row r="58" spans="1:255" s="28" customFormat="1" ht="13.8" x14ac:dyDescent="0.3">
      <c r="A58" s="55"/>
      <c r="B58" s="13" t="s">
        <v>103</v>
      </c>
      <c r="C58" s="18" t="s">
        <v>65</v>
      </c>
      <c r="D58" s="19">
        <v>2000</v>
      </c>
      <c r="E58" s="20" t="s">
        <v>73</v>
      </c>
      <c r="F58" s="21">
        <v>1600</v>
      </c>
      <c r="G58" s="19">
        <f t="shared" si="3"/>
        <v>3200000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</row>
    <row r="59" spans="1:255" s="28" customFormat="1" ht="13.5" customHeight="1" x14ac:dyDescent="0.3">
      <c r="A59" s="26"/>
      <c r="B59" s="62" t="s">
        <v>37</v>
      </c>
      <c r="C59" s="112"/>
      <c r="D59" s="112"/>
      <c r="E59" s="112"/>
      <c r="F59" s="112"/>
      <c r="G59" s="107">
        <f>SUM(G56:G58)</f>
        <v>3422513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</row>
    <row r="60" spans="1:255" s="28" customFormat="1" ht="12" customHeight="1" x14ac:dyDescent="0.3">
      <c r="A60" s="29"/>
      <c r="B60" s="63"/>
      <c r="C60" s="63"/>
      <c r="D60" s="63"/>
      <c r="E60" s="63"/>
      <c r="F60" s="64"/>
      <c r="G60" s="6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</row>
    <row r="61" spans="1:255" s="28" customFormat="1" ht="12" customHeight="1" x14ac:dyDescent="0.3">
      <c r="A61" s="55"/>
      <c r="B61" s="65" t="s">
        <v>38</v>
      </c>
      <c r="C61" s="66"/>
      <c r="D61" s="66"/>
      <c r="E61" s="66"/>
      <c r="F61" s="66"/>
      <c r="G61" s="103">
        <f>G27+G40+G52+G59</f>
        <v>4521763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pans="1:255" s="28" customFormat="1" ht="12" customHeight="1" x14ac:dyDescent="0.3">
      <c r="A62" s="55"/>
      <c r="B62" s="67" t="s">
        <v>39</v>
      </c>
      <c r="C62" s="68"/>
      <c r="D62" s="68"/>
      <c r="E62" s="68"/>
      <c r="F62" s="68"/>
      <c r="G62" s="104">
        <f>G61*0.05</f>
        <v>226088.15000000002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</row>
    <row r="63" spans="1:255" s="28" customFormat="1" ht="12" customHeight="1" x14ac:dyDescent="0.3">
      <c r="A63" s="55"/>
      <c r="B63" s="69" t="s">
        <v>40</v>
      </c>
      <c r="C63" s="70"/>
      <c r="D63" s="70"/>
      <c r="E63" s="70"/>
      <c r="F63" s="70"/>
      <c r="G63" s="105">
        <f>G62+G61</f>
        <v>4747851.1500000004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</row>
    <row r="64" spans="1:255" s="28" customFormat="1" ht="12" customHeight="1" x14ac:dyDescent="0.3">
      <c r="A64" s="55"/>
      <c r="B64" s="67" t="s">
        <v>41</v>
      </c>
      <c r="C64" s="68"/>
      <c r="D64" s="68"/>
      <c r="E64" s="68"/>
      <c r="F64" s="68"/>
      <c r="G64" s="104">
        <f>G12</f>
        <v>7812000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</row>
    <row r="65" spans="1:255" s="28" customFormat="1" ht="12" customHeight="1" x14ac:dyDescent="0.3">
      <c r="A65" s="55"/>
      <c r="B65" s="71" t="s">
        <v>42</v>
      </c>
      <c r="C65" s="72"/>
      <c r="D65" s="72"/>
      <c r="E65" s="72"/>
      <c r="F65" s="72"/>
      <c r="G65" s="106">
        <f>G64-G63</f>
        <v>3064148.8499999996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s="28" customFormat="1" ht="12" customHeight="1" x14ac:dyDescent="0.3">
      <c r="A66" s="55"/>
      <c r="B66" s="73" t="s">
        <v>75</v>
      </c>
      <c r="C66" s="74"/>
      <c r="D66" s="74"/>
      <c r="E66" s="74"/>
      <c r="F66" s="74"/>
      <c r="G66" s="7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</row>
    <row r="67" spans="1:255" s="28" customFormat="1" ht="12.75" customHeight="1" thickBot="1" x14ac:dyDescent="0.35">
      <c r="A67" s="55"/>
      <c r="B67" s="76"/>
      <c r="C67" s="74"/>
      <c r="D67" s="74"/>
      <c r="E67" s="74"/>
      <c r="F67" s="74"/>
      <c r="G67" s="7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</row>
    <row r="68" spans="1:255" s="28" customFormat="1" ht="12" customHeight="1" x14ac:dyDescent="0.3">
      <c r="A68" s="55"/>
      <c r="B68" s="77" t="s">
        <v>76</v>
      </c>
      <c r="C68" s="78"/>
      <c r="D68" s="78"/>
      <c r="E68" s="78"/>
      <c r="F68" s="79"/>
      <c r="G68" s="75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</row>
    <row r="69" spans="1:255" s="28" customFormat="1" ht="12" customHeight="1" x14ac:dyDescent="0.3">
      <c r="A69" s="55"/>
      <c r="B69" s="22" t="s">
        <v>43</v>
      </c>
      <c r="C69" s="76"/>
      <c r="D69" s="76"/>
      <c r="E69" s="76"/>
      <c r="F69" s="80"/>
      <c r="G69" s="75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</row>
    <row r="70" spans="1:255" s="28" customFormat="1" ht="12" customHeight="1" x14ac:dyDescent="0.3">
      <c r="A70" s="55"/>
      <c r="B70" s="22" t="s">
        <v>44</v>
      </c>
      <c r="C70" s="76"/>
      <c r="D70" s="76"/>
      <c r="E70" s="76"/>
      <c r="F70" s="80"/>
      <c r="G70" s="75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</row>
    <row r="71" spans="1:255" s="28" customFormat="1" ht="12" customHeight="1" x14ac:dyDescent="0.3">
      <c r="A71" s="55"/>
      <c r="B71" s="22" t="s">
        <v>45</v>
      </c>
      <c r="C71" s="76"/>
      <c r="D71" s="76"/>
      <c r="E71" s="76"/>
      <c r="F71" s="80"/>
      <c r="G71" s="7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</row>
    <row r="72" spans="1:255" s="28" customFormat="1" ht="12" customHeight="1" x14ac:dyDescent="0.3">
      <c r="A72" s="55"/>
      <c r="B72" s="22" t="s">
        <v>46</v>
      </c>
      <c r="C72" s="76"/>
      <c r="D72" s="76"/>
      <c r="E72" s="76"/>
      <c r="F72" s="80"/>
      <c r="G72" s="75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</row>
    <row r="73" spans="1:255" s="28" customFormat="1" ht="12" customHeight="1" x14ac:dyDescent="0.3">
      <c r="A73" s="55"/>
      <c r="B73" s="22" t="s">
        <v>47</v>
      </c>
      <c r="C73" s="76"/>
      <c r="D73" s="76"/>
      <c r="E73" s="76"/>
      <c r="F73" s="80"/>
      <c r="G73" s="75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</row>
    <row r="74" spans="1:255" s="28" customFormat="1" ht="12.75" customHeight="1" thickBot="1" x14ac:dyDescent="0.35">
      <c r="A74" s="55"/>
      <c r="B74" s="23" t="s">
        <v>48</v>
      </c>
      <c r="C74" s="81"/>
      <c r="D74" s="81"/>
      <c r="E74" s="81"/>
      <c r="F74" s="82"/>
      <c r="G74" s="75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</row>
    <row r="75" spans="1:255" s="28" customFormat="1" ht="12.75" customHeight="1" x14ac:dyDescent="0.3">
      <c r="A75" s="55"/>
      <c r="B75" s="76"/>
      <c r="C75" s="76"/>
      <c r="D75" s="76"/>
      <c r="E75" s="76"/>
      <c r="F75" s="76"/>
      <c r="G75" s="75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</row>
    <row r="76" spans="1:255" s="28" customFormat="1" ht="15" customHeight="1" thickBot="1" x14ac:dyDescent="0.35">
      <c r="A76" s="55"/>
      <c r="B76" s="154" t="s">
        <v>49</v>
      </c>
      <c r="C76" s="155"/>
      <c r="D76" s="83"/>
      <c r="E76" s="84"/>
      <c r="F76" s="84"/>
      <c r="G76" s="75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</row>
    <row r="77" spans="1:255" s="28" customFormat="1" ht="12" customHeight="1" x14ac:dyDescent="0.3">
      <c r="A77" s="55"/>
      <c r="B77" s="85" t="s">
        <v>36</v>
      </c>
      <c r="C77" s="125" t="s">
        <v>84</v>
      </c>
      <c r="D77" s="126" t="s">
        <v>50</v>
      </c>
      <c r="E77" s="84"/>
      <c r="F77" s="84"/>
      <c r="G77" s="75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</row>
    <row r="78" spans="1:255" s="28" customFormat="1" ht="12" customHeight="1" x14ac:dyDescent="0.3">
      <c r="A78" s="55"/>
      <c r="B78" s="86" t="s">
        <v>51</v>
      </c>
      <c r="C78" s="121">
        <f>G27</f>
        <v>700000</v>
      </c>
      <c r="D78" s="122">
        <f>(C78/C84)</f>
        <v>0.14743511914858576</v>
      </c>
      <c r="E78" s="84"/>
      <c r="F78" s="84"/>
      <c r="G78" s="7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</row>
    <row r="79" spans="1:255" s="28" customFormat="1" ht="12" customHeight="1" x14ac:dyDescent="0.3">
      <c r="A79" s="55"/>
      <c r="B79" s="86" t="s">
        <v>52</v>
      </c>
      <c r="C79" s="123">
        <v>0</v>
      </c>
      <c r="D79" s="122">
        <v>0</v>
      </c>
      <c r="E79" s="84"/>
      <c r="F79" s="84"/>
      <c r="G79" s="75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</row>
    <row r="80" spans="1:255" s="28" customFormat="1" ht="12" customHeight="1" x14ac:dyDescent="0.3">
      <c r="A80" s="55"/>
      <c r="B80" s="86" t="s">
        <v>53</v>
      </c>
      <c r="C80" s="121">
        <f>G40</f>
        <v>0</v>
      </c>
      <c r="D80" s="122">
        <f>(C80/C84)</f>
        <v>0</v>
      </c>
      <c r="E80" s="84"/>
      <c r="F80" s="84"/>
      <c r="G80" s="75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</row>
    <row r="81" spans="1:255" s="28" customFormat="1" ht="12" customHeight="1" x14ac:dyDescent="0.3">
      <c r="A81" s="55"/>
      <c r="B81" s="86" t="s">
        <v>27</v>
      </c>
      <c r="C81" s="121">
        <f>G52</f>
        <v>399250</v>
      </c>
      <c r="D81" s="122">
        <f>(C81/C84)</f>
        <v>8.4090673314389811E-2</v>
      </c>
      <c r="E81" s="84"/>
      <c r="F81" s="84"/>
      <c r="G81" s="75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</row>
    <row r="82" spans="1:255" s="28" customFormat="1" ht="12" customHeight="1" x14ac:dyDescent="0.3">
      <c r="A82" s="55"/>
      <c r="B82" s="86" t="s">
        <v>54</v>
      </c>
      <c r="C82" s="127">
        <f>G59</f>
        <v>3422513</v>
      </c>
      <c r="D82" s="122">
        <f>(C82/C84)</f>
        <v>0.72085515991797677</v>
      </c>
      <c r="E82" s="87"/>
      <c r="F82" s="87"/>
      <c r="G82" s="75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</row>
    <row r="83" spans="1:255" s="28" customFormat="1" ht="12" customHeight="1" x14ac:dyDescent="0.3">
      <c r="A83" s="55"/>
      <c r="B83" s="86" t="s">
        <v>55</v>
      </c>
      <c r="C83" s="127">
        <f>G62</f>
        <v>226088.15000000002</v>
      </c>
      <c r="D83" s="122">
        <f>(C83/C84)</f>
        <v>4.7619047619047623E-2</v>
      </c>
      <c r="E83" s="87"/>
      <c r="F83" s="87"/>
      <c r="G83" s="75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</row>
    <row r="84" spans="1:255" s="28" customFormat="1" ht="12.75" customHeight="1" thickBot="1" x14ac:dyDescent="0.35">
      <c r="A84" s="55"/>
      <c r="B84" s="88" t="s">
        <v>56</v>
      </c>
      <c r="C84" s="128">
        <f>SUM(C78:C83)</f>
        <v>4747851.1500000004</v>
      </c>
      <c r="D84" s="124">
        <f>SUM(D78:D83)</f>
        <v>1</v>
      </c>
      <c r="E84" s="87"/>
      <c r="F84" s="87"/>
      <c r="G84" s="75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</row>
    <row r="85" spans="1:255" s="28" customFormat="1" ht="12" customHeight="1" x14ac:dyDescent="0.3">
      <c r="A85" s="55"/>
      <c r="B85" s="76"/>
      <c r="C85" s="74"/>
      <c r="D85" s="74"/>
      <c r="E85" s="74"/>
      <c r="F85" s="74"/>
      <c r="G85" s="7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</row>
    <row r="86" spans="1:255" s="28" customFormat="1" ht="12.75" customHeight="1" x14ac:dyDescent="0.3">
      <c r="A86" s="55"/>
      <c r="B86" s="90"/>
      <c r="C86" s="74"/>
      <c r="D86" s="74"/>
      <c r="E86" s="74"/>
      <c r="F86" s="74"/>
      <c r="G86" s="75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</row>
    <row r="87" spans="1:255" s="28" customFormat="1" ht="12" customHeight="1" thickBot="1" x14ac:dyDescent="0.35">
      <c r="A87" s="91"/>
      <c r="B87" s="92"/>
      <c r="C87" s="93" t="s">
        <v>57</v>
      </c>
      <c r="D87" s="94"/>
      <c r="E87" s="95"/>
      <c r="F87" s="96"/>
      <c r="G87" s="75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</row>
    <row r="88" spans="1:255" s="28" customFormat="1" ht="12" customHeight="1" x14ac:dyDescent="0.3">
      <c r="A88" s="55"/>
      <c r="B88" s="102" t="s">
        <v>80</v>
      </c>
      <c r="C88" s="24">
        <v>2590</v>
      </c>
      <c r="D88" s="24">
        <v>2790</v>
      </c>
      <c r="E88" s="25">
        <v>2990</v>
      </c>
      <c r="F88" s="97"/>
      <c r="G88" s="98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</row>
    <row r="89" spans="1:255" s="28" customFormat="1" ht="12.75" customHeight="1" thickBot="1" x14ac:dyDescent="0.35">
      <c r="A89" s="55"/>
      <c r="B89" s="88" t="s">
        <v>66</v>
      </c>
      <c r="C89" s="89">
        <f>(G63/C88)</f>
        <v>1833.1471621621622</v>
      </c>
      <c r="D89" s="89">
        <f>(G63/D88)</f>
        <v>1701.7387634408603</v>
      </c>
      <c r="E89" s="99">
        <f>(G63/E88)</f>
        <v>1587.9100836120404</v>
      </c>
      <c r="F89" s="97"/>
      <c r="G89" s="98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</row>
    <row r="90" spans="1:255" s="28" customFormat="1" ht="15.6" customHeight="1" x14ac:dyDescent="0.3">
      <c r="A90" s="55"/>
      <c r="B90" s="153" t="s">
        <v>58</v>
      </c>
      <c r="C90" s="153"/>
      <c r="D90" s="153"/>
      <c r="E90" s="153"/>
      <c r="F90" s="76"/>
      <c r="G90" s="76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</row>
    <row r="91" spans="1:255" s="28" customFormat="1" ht="11.25" customHeight="1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</row>
    <row r="92" spans="1:255" s="101" customFormat="1" ht="11.25" customHeight="1" x14ac:dyDescent="0.3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  <c r="IP92" s="100"/>
      <c r="IQ92" s="100"/>
      <c r="IR92" s="100"/>
      <c r="IS92" s="100"/>
      <c r="IT92" s="100"/>
      <c r="IU92" s="100"/>
    </row>
    <row r="93" spans="1:255" s="101" customFormat="1" ht="11.25" customHeight="1" x14ac:dyDescent="0.3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  <c r="IP93" s="100"/>
      <c r="IQ93" s="100"/>
      <c r="IR93" s="100"/>
      <c r="IS93" s="100"/>
      <c r="IT93" s="100"/>
      <c r="IU93" s="100"/>
    </row>
  </sheetData>
  <mergeCells count="9">
    <mergeCell ref="E9:F9"/>
    <mergeCell ref="E14:F14"/>
    <mergeCell ref="E15:F15"/>
    <mergeCell ref="B17:G17"/>
    <mergeCell ref="B90:E90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Clavel Mantención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2022-06-18T19:09:14Z</dcterms:modified>
</cp:coreProperties>
</file>