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1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cpinoo\Desktop\Claudio Escritorio\CLAUDIO\DIRECCION REGIONAL\Asistencia Financiera\Fichas Tecnicas 2022\Fichas Tecnicas Ñuble 2022\Agencia de Area Bulnes\"/>
    </mc:Choice>
  </mc:AlternateContent>
  <xr:revisionPtr revIDLastSave="1" documentId="11_396A5CF2D1F674A166380701A8A21400CDF981EC" xr6:coauthVersionLast="47" xr6:coauthVersionMax="47" xr10:uidLastSave="{4DB8F36E-87F0-4795-A8DD-06106C6A66D5}"/>
  <bookViews>
    <workbookView xWindow="0" yWindow="0" windowWidth="25200" windowHeight="11385" xr2:uid="{00000000-000D-0000-FFFF-FFFF00000000}"/>
  </bookViews>
  <sheets>
    <sheet name="CLAVELES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47" i="1" l="1"/>
  <c r="G45" i="1" l="1"/>
  <c r="G40" i="1" l="1"/>
  <c r="G59" i="1"/>
  <c r="G58" i="1"/>
  <c r="G57" i="1"/>
  <c r="G53" i="1"/>
  <c r="G51" i="1"/>
  <c r="G50" i="1"/>
  <c r="G49" i="1"/>
  <c r="G48" i="1"/>
  <c r="G30" i="1"/>
  <c r="G12" i="1"/>
  <c r="G60" i="1" l="1"/>
  <c r="C87" i="1" s="1"/>
  <c r="G41" i="1"/>
  <c r="C86" i="1" s="1"/>
  <c r="G64" i="1"/>
  <c r="G65" i="1" s="1"/>
  <c r="C88" i="1" s="1"/>
  <c r="G36" i="1"/>
  <c r="C85" i="1" s="1"/>
  <c r="G70" i="1"/>
  <c r="G31" i="1"/>
  <c r="C84" i="1" s="1"/>
  <c r="G67" i="1" l="1"/>
  <c r="G68" i="1" s="1"/>
  <c r="G69" i="1" l="1"/>
  <c r="C95" i="1" s="1"/>
  <c r="C89" i="1"/>
  <c r="G71" i="1"/>
  <c r="E95" i="1"/>
  <c r="D95" i="1"/>
  <c r="C90" i="1" l="1"/>
  <c r="D89" i="1"/>
  <c r="D87" i="1" l="1"/>
  <c r="D88" i="1"/>
  <c r="D86" i="1"/>
  <c r="D84" i="1"/>
  <c r="D90" i="1" s="1"/>
</calcChain>
</file>

<file path=xl/sharedStrings.xml><?xml version="1.0" encoding="utf-8"?>
<sst xmlns="http://schemas.openxmlformats.org/spreadsheetml/2006/main" count="166" uniqueCount="121">
  <si>
    <t>RUBRO O CULTIVO</t>
  </si>
  <si>
    <t>CLAVELES</t>
  </si>
  <si>
    <t>RENDIMIENTO (D0CENAS /HAS.</t>
  </si>
  <si>
    <t xml:space="preserve">VARIEDAD </t>
  </si>
  <si>
    <t>variegados- rojo</t>
  </si>
  <si>
    <t>FECHA ESTIMADA  PRECIO VENTA</t>
  </si>
  <si>
    <t>ENERO 2022</t>
  </si>
  <si>
    <t>NIVEL TECNOLÓGICO</t>
  </si>
  <si>
    <t>Medio</t>
  </si>
  <si>
    <t>PRECIO ESPERADO ($/Docena)</t>
  </si>
  <si>
    <t>REGIÓN</t>
  </si>
  <si>
    <t>Ñuble</t>
  </si>
  <si>
    <t>INGRESO ESPERADO, con IVA ($)</t>
  </si>
  <si>
    <t>AGENCIA DE ÁREA</t>
  </si>
  <si>
    <t>Bulnes</t>
  </si>
  <si>
    <t>DESTINO PRODUCCION</t>
  </si>
  <si>
    <t>mercado local</t>
  </si>
  <si>
    <t>COMUNA/LOCALIDAD</t>
  </si>
  <si>
    <t>Bulnes-Quillon</t>
  </si>
  <si>
    <t>FECHA DE PRODUCCI´N</t>
  </si>
  <si>
    <t>AÑO 2022</t>
  </si>
  <si>
    <t>FECHA PRECIO INSUMOS</t>
  </si>
  <si>
    <t>CONTINGENCIA</t>
  </si>
  <si>
    <t>Heladas - sequia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</si>
  <si>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</si>
  <si>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</si>
  <si>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</si>
  <si>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</si>
  <si>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</si>
  <si>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</si>
  <si>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</si>
  <si>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</si>
  <si>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Poda de luz</t>
  </si>
  <si>
    <t>JH</t>
  </si>
  <si>
    <t>Enero-Febrero</t>
  </si>
  <si>
    <t>Control de malezas</t>
  </si>
  <si>
    <t>Agosto-Noviembre</t>
  </si>
  <si>
    <t>Control cáncer bacterial</t>
  </si>
  <si>
    <t>Abril-Mayo-Agosto</t>
  </si>
  <si>
    <t>Manejo invernal insectos</t>
  </si>
  <si>
    <t>Agosto</t>
  </si>
  <si>
    <t>Manejo de floración</t>
  </si>
  <si>
    <t>Septiembre-Octubre</t>
  </si>
  <si>
    <t>Fertilización</t>
  </si>
  <si>
    <t>Julio-Octubre-Enero</t>
  </si>
  <si>
    <t>Control de caliroa cerasi (chape)</t>
  </si>
  <si>
    <t>Noviembre - Enero</t>
  </si>
  <si>
    <t>Riegos</t>
  </si>
  <si>
    <t>Temporada</t>
  </si>
  <si>
    <t>Fumigaciones</t>
  </si>
  <si>
    <t>Cosecha</t>
  </si>
  <si>
    <t>diciembre</t>
  </si>
  <si>
    <t>Subtotal Jornadas Hombre</t>
  </si>
  <si>
    <t>JORNADAS ANIMAL</t>
  </si>
  <si>
    <t>Subtotal Jornadas Animal</t>
  </si>
  <si>
    <t>MAQUINARIA</t>
  </si>
  <si>
    <t>aplicación de pesticidas</t>
  </si>
  <si>
    <t>JM</t>
  </si>
  <si>
    <t>Agosto-Septiembre</t>
  </si>
  <si>
    <t>Subtotal Costo Maquinaria</t>
  </si>
  <si>
    <t>INSUMOS</t>
  </si>
  <si>
    <t>Insumos</t>
  </si>
  <si>
    <t>Unidad (Kg/l/u)</t>
  </si>
  <si>
    <t>Cantidad (Kg/l/u)</t>
  </si>
  <si>
    <t>PLANTAS</t>
  </si>
  <si>
    <t>esquejes</t>
  </si>
  <si>
    <t>anual</t>
  </si>
  <si>
    <t>FERTILIZANTES</t>
  </si>
  <si>
    <t>Fosfato dimónico</t>
  </si>
  <si>
    <t>kg</t>
  </si>
  <si>
    <t>Julio-Agosto</t>
  </si>
  <si>
    <t>Nitrato de calcio</t>
  </si>
  <si>
    <t>Septiembre-Noviembre</t>
  </si>
  <si>
    <t>Cal agrícola</t>
  </si>
  <si>
    <t>Defender boro</t>
  </si>
  <si>
    <t>lt</t>
  </si>
  <si>
    <t>Octubre-Marzo</t>
  </si>
  <si>
    <t>Defender zinc</t>
  </si>
  <si>
    <t>FUNGICIDA</t>
  </si>
  <si>
    <t>Cobre nordox</t>
  </si>
  <si>
    <t>Mayo-Junio-Agosto</t>
  </si>
  <si>
    <t>ACARICIDA</t>
  </si>
  <si>
    <t>ENDIDOR</t>
  </si>
  <si>
    <t>INSECTICIDA</t>
  </si>
  <si>
    <t>Troya</t>
  </si>
  <si>
    <t>Aceite miscible</t>
  </si>
  <si>
    <t>Nacillus</t>
  </si>
  <si>
    <t>KG</t>
  </si>
  <si>
    <t>Octubre</t>
  </si>
  <si>
    <t>Subtotal Insumos</t>
  </si>
  <si>
    <t>OTROS</t>
  </si>
  <si>
    <t>Item</t>
  </si>
  <si>
    <t>FLETES</t>
  </si>
  <si>
    <t>Agosto-diciembre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</si>
  <si>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</si>
  <si>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</si>
  <si>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</si>
  <si>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</si>
  <si>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</si>
  <si>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</si>
  <si>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</si>
  <si>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</si>
  <si>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</si>
  <si>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</si>
  <si>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</si>
  <si>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</si>
  <si>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</si>
  <si>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</si>
  <si>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</si>
  <si>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</si>
  <si>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</si>
  <si>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</si>
  <si>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</si>
  <si>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</si>
  <si>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</si>
  <si>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</si>
  <si>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</si>
  <si>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</si>
  <si>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Rendimiento (qqm/hà)</t>
  </si>
  <si>
    <t>Costo unitario ($/qqm)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</si>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</sst>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&quot; &quot;* #,##0.00&quot; &quot;;&quot;-&quot;* #,##0.00&quot; &quot;;&quot; &quot;* &quot;-&quot;??&quot; &quot;"/>
    <numFmt numFmtId="165" formatCode="#,##0.0"/>
    <numFmt numFmtId="166" formatCode="&quot; &quot;* #,##0&quot;   &quot;;&quot;-&quot;* #,##0&quot;   &quot;;&quot; &quot;* &quot;-&quot;??&quot;   &quot;"/>
    <numFmt numFmtId="167" formatCode="&quot; &quot;* #,##0&quot; &quot;;&quot; &quot;* &quot;-&quot;#,##0&quot; &quot;;&quot; &quot;* &quot;- &quot;"/>
    <numFmt numFmtId="168" formatCode="#,##0_ ;\-#,##0\ "/>
  </numFmts>
  <fonts count="23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9"/>
      <name val="Helvetica Neue"/>
      <family val="2"/>
      <scheme val="minor"/>
    </font>
    <font>
      <sz val="9"/>
      <color theme="1"/>
      <name val="Helvetica Neue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i/>
      <sz val="9"/>
      <color theme="1"/>
      <name val="Helvetica Neue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58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</borders>
  <cellStyleXfs count="2">
    <xf numFmtId="0" fontId="0" fillId="0" borderId="0" applyNumberFormat="0" applyFill="0" applyBorder="0" applyProtection="0"/>
    <xf numFmtId="0" fontId="20" fillId="0" borderId="21"/>
  </cellStyleXfs>
  <cellXfs count="160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49" fontId="1" fillId="3" borderId="5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horizontal="right"/>
    </xf>
    <xf numFmtId="0" fontId="2" fillId="2" borderId="7" xfId="0" applyFont="1" applyFill="1" applyBorder="1"/>
    <xf numFmtId="3" fontId="2" fillId="2" borderId="6" xfId="0" applyNumberFormat="1" applyFont="1" applyFill="1" applyBorder="1"/>
    <xf numFmtId="49" fontId="4" fillId="2" borderId="5" xfId="0" applyNumberFormat="1" applyFont="1" applyFill="1" applyBorder="1" applyAlignment="1">
      <alignment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/>
    <xf numFmtId="49" fontId="4" fillId="2" borderId="6" xfId="0" applyNumberFormat="1" applyFont="1" applyFill="1" applyBorder="1" applyAlignment="1">
      <alignment horizontal="right"/>
    </xf>
    <xf numFmtId="164" fontId="4" fillId="2" borderId="6" xfId="0" applyNumberFormat="1" applyFont="1" applyFill="1" applyBorder="1"/>
    <xf numFmtId="49" fontId="4" fillId="2" borderId="6" xfId="0" applyNumberFormat="1" applyFont="1" applyFill="1" applyBorder="1" applyAlignment="1">
      <alignment horizontal="right" wrapText="1"/>
    </xf>
    <xf numFmtId="49" fontId="4" fillId="2" borderId="6" xfId="0" applyNumberFormat="1" applyFont="1" applyFill="1" applyBorder="1"/>
    <xf numFmtId="0" fontId="4" fillId="2" borderId="6" xfId="0" applyFont="1" applyFill="1" applyBorder="1"/>
    <xf numFmtId="3" fontId="4" fillId="2" borderId="6" xfId="0" applyNumberFormat="1" applyFont="1" applyFill="1" applyBorder="1" applyAlignment="1">
      <alignment horizontal="right" wrapText="1"/>
    </xf>
    <xf numFmtId="14" fontId="4" fillId="2" borderId="6" xfId="0" applyNumberFormat="1" applyFont="1" applyFill="1" applyBorder="1" applyAlignment="1">
      <alignment horizontal="right"/>
    </xf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/>
    <xf numFmtId="0" fontId="2" fillId="2" borderId="3" xfId="0" applyFont="1" applyFill="1" applyBorder="1"/>
    <xf numFmtId="0" fontId="2" fillId="2" borderId="9" xfId="0" applyFont="1" applyFill="1" applyBorder="1"/>
    <xf numFmtId="0" fontId="2" fillId="2" borderId="9" xfId="0" applyFont="1" applyFill="1" applyBorder="1" applyAlignment="1">
      <alignment horizontal="justify" wrapText="1"/>
    </xf>
    <xf numFmtId="0" fontId="0" fillId="2" borderId="10" xfId="0" applyFill="1" applyBorder="1"/>
    <xf numFmtId="0" fontId="2" fillId="2" borderId="11" xfId="0" applyFont="1" applyFill="1" applyBorder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7" fillId="3" borderId="6" xfId="0" applyNumberFormat="1" applyFont="1" applyFill="1" applyBorder="1" applyAlignment="1">
      <alignment vertical="center"/>
    </xf>
    <xf numFmtId="3" fontId="2" fillId="2" borderId="12" xfId="0" applyNumberFormat="1" applyFont="1" applyFill="1" applyBorder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0" fontId="2" fillId="2" borderId="17" xfId="0" applyFont="1" applyFill="1" applyBorder="1"/>
    <xf numFmtId="0" fontId="2" fillId="2" borderId="18" xfId="0" applyFont="1" applyFill="1" applyBorder="1"/>
    <xf numFmtId="3" fontId="2" fillId="2" borderId="18" xfId="0" applyNumberFormat="1" applyFont="1" applyFill="1" applyBorder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vertical="center"/>
    </xf>
    <xf numFmtId="3" fontId="7" fillId="3" borderId="15" xfId="0" applyNumberFormat="1" applyFont="1" applyFill="1" applyBorder="1" applyAlignment="1">
      <alignment vertical="center"/>
    </xf>
    <xf numFmtId="49" fontId="8" fillId="3" borderId="15" xfId="0" applyNumberFormat="1" applyFont="1" applyFill="1" applyBorder="1" applyAlignment="1">
      <alignment vertical="center"/>
    </xf>
    <xf numFmtId="0" fontId="8" fillId="3" borderId="15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vertical="center"/>
    </xf>
    <xf numFmtId="3" fontId="8" fillId="3" borderId="15" xfId="0" applyNumberFormat="1" applyFont="1" applyFill="1" applyBorder="1" applyAlignment="1">
      <alignment vertical="center"/>
    </xf>
    <xf numFmtId="0" fontId="2" fillId="2" borderId="18" xfId="0" applyFont="1" applyFill="1" applyBorder="1" applyAlignment="1">
      <alignment horizont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0" fillId="2" borderId="19" xfId="0" applyFill="1" applyBorder="1"/>
    <xf numFmtId="0" fontId="14" fillId="7" borderId="21" xfId="0" applyFont="1" applyFill="1" applyBorder="1"/>
    <xf numFmtId="49" fontId="12" fillId="8" borderId="22" xfId="0" applyNumberFormat="1" applyFont="1" applyFill="1" applyBorder="1" applyAlignment="1">
      <alignment vertical="center"/>
    </xf>
    <xf numFmtId="3" fontId="12" fillId="2" borderId="6" xfId="0" applyNumberFormat="1" applyFont="1" applyFill="1" applyBorder="1" applyAlignment="1">
      <alignment vertical="center"/>
    </xf>
    <xf numFmtId="167" fontId="12" fillId="2" borderId="6" xfId="0" applyNumberFormat="1" applyFont="1" applyFill="1" applyBorder="1" applyAlignment="1">
      <alignment vertical="center"/>
    </xf>
    <xf numFmtId="0" fontId="9" fillId="7" borderId="20" xfId="0" applyFont="1" applyFill="1" applyBorder="1" applyAlignment="1">
      <alignment vertical="center"/>
    </xf>
    <xf numFmtId="0" fontId="9" fillId="7" borderId="21" xfId="0" applyFont="1" applyFill="1" applyBorder="1" applyAlignment="1">
      <alignment vertical="center"/>
    </xf>
    <xf numFmtId="166" fontId="1" fillId="2" borderId="21" xfId="0" applyNumberFormat="1" applyFont="1" applyFill="1" applyBorder="1" applyAlignment="1">
      <alignment vertical="center"/>
    </xf>
    <xf numFmtId="166" fontId="16" fillId="2" borderId="21" xfId="0" applyNumberFormat="1" applyFont="1" applyFill="1" applyBorder="1" applyAlignment="1">
      <alignment vertical="center"/>
    </xf>
    <xf numFmtId="0" fontId="14" fillId="2" borderId="21" xfId="0" applyFont="1" applyFill="1" applyBorder="1"/>
    <xf numFmtId="0" fontId="0" fillId="2" borderId="23" xfId="0" applyFill="1" applyBorder="1"/>
    <xf numFmtId="49" fontId="0" fillId="2" borderId="21" xfId="0" applyNumberFormat="1" applyFill="1" applyBorder="1" applyAlignment="1">
      <alignment vertical="center"/>
    </xf>
    <xf numFmtId="0" fontId="9" fillId="2" borderId="21" xfId="0" applyFont="1" applyFill="1" applyBorder="1" applyAlignment="1">
      <alignment vertical="center"/>
    </xf>
    <xf numFmtId="0" fontId="2" fillId="2" borderId="24" xfId="0" applyFont="1" applyFill="1" applyBorder="1"/>
    <xf numFmtId="3" fontId="2" fillId="2" borderId="24" xfId="0" applyNumberFormat="1" applyFont="1" applyFill="1" applyBorder="1"/>
    <xf numFmtId="49" fontId="1" fillId="5" borderId="25" xfId="0" applyNumberFormat="1" applyFont="1" applyFill="1" applyBorder="1" applyAlignment="1">
      <alignment vertical="center"/>
    </xf>
    <xf numFmtId="0" fontId="1" fillId="5" borderId="26" xfId="0" applyFont="1" applyFill="1" applyBorder="1" applyAlignment="1">
      <alignment vertical="center"/>
    </xf>
    <xf numFmtId="166" fontId="1" fillId="5" borderId="27" xfId="0" applyNumberFormat="1" applyFont="1" applyFill="1" applyBorder="1" applyAlignment="1">
      <alignment vertical="center"/>
    </xf>
    <xf numFmtId="49" fontId="1" fillId="3" borderId="28" xfId="0" applyNumberFormat="1" applyFont="1" applyFill="1" applyBorder="1" applyAlignment="1">
      <alignment vertical="center"/>
    </xf>
    <xf numFmtId="166" fontId="1" fillId="3" borderId="29" xfId="0" applyNumberFormat="1" applyFont="1" applyFill="1" applyBorder="1" applyAlignment="1">
      <alignment vertical="center"/>
    </xf>
    <xf numFmtId="49" fontId="1" fillId="5" borderId="28" xfId="0" applyNumberFormat="1" applyFont="1" applyFill="1" applyBorder="1" applyAlignment="1">
      <alignment vertical="center"/>
    </xf>
    <xf numFmtId="166" fontId="1" fillId="5" borderId="29" xfId="0" applyNumberFormat="1" applyFont="1" applyFill="1" applyBorder="1" applyAlignment="1">
      <alignment vertical="center"/>
    </xf>
    <xf numFmtId="49" fontId="1" fillId="5" borderId="30" xfId="0" applyNumberFormat="1" applyFont="1" applyFill="1" applyBorder="1" applyAlignment="1">
      <alignment vertical="center"/>
    </xf>
    <xf numFmtId="0" fontId="9" fillId="5" borderId="31" xfId="0" applyFont="1" applyFill="1" applyBorder="1" applyAlignment="1">
      <alignment vertical="center"/>
    </xf>
    <xf numFmtId="166" fontId="1" fillId="6" borderId="32" xfId="0" applyNumberFormat="1" applyFont="1" applyFill="1" applyBorder="1" applyAlignment="1">
      <alignment vertical="center"/>
    </xf>
    <xf numFmtId="0" fontId="0" fillId="2" borderId="21" xfId="0" applyFill="1" applyBorder="1" applyAlignment="1">
      <alignment vertical="center"/>
    </xf>
    <xf numFmtId="0" fontId="15" fillId="2" borderId="21" xfId="0" applyFont="1" applyFill="1" applyBorder="1" applyAlignment="1">
      <alignment vertical="center"/>
    </xf>
    <xf numFmtId="49" fontId="12" fillId="8" borderId="33" xfId="0" applyNumberFormat="1" applyFont="1" applyFill="1" applyBorder="1" applyAlignment="1">
      <alignment vertical="center"/>
    </xf>
    <xf numFmtId="49" fontId="14" fillId="8" borderId="34" xfId="0" applyNumberFormat="1" applyFont="1" applyFill="1" applyBorder="1"/>
    <xf numFmtId="49" fontId="12" fillId="2" borderId="35" xfId="0" applyNumberFormat="1" applyFont="1" applyFill="1" applyBorder="1" applyAlignment="1">
      <alignment vertical="center"/>
    </xf>
    <xf numFmtId="9" fontId="14" fillId="2" borderId="36" xfId="0" applyNumberFormat="1" applyFont="1" applyFill="1" applyBorder="1"/>
    <xf numFmtId="49" fontId="12" fillId="8" borderId="37" xfId="0" applyNumberFormat="1" applyFont="1" applyFill="1" applyBorder="1" applyAlignment="1">
      <alignment vertical="center"/>
    </xf>
    <xf numFmtId="167" fontId="12" fillId="8" borderId="38" xfId="0" applyNumberFormat="1" applyFont="1" applyFill="1" applyBorder="1" applyAlignment="1">
      <alignment vertical="center"/>
    </xf>
    <xf numFmtId="9" fontId="12" fillId="8" borderId="39" xfId="0" applyNumberFormat="1" applyFont="1" applyFill="1" applyBorder="1" applyAlignment="1">
      <alignment vertical="center"/>
    </xf>
    <xf numFmtId="0" fontId="14" fillId="9" borderId="42" xfId="0" applyFont="1" applyFill="1" applyBorder="1"/>
    <xf numFmtId="0" fontId="14" fillId="2" borderId="21" xfId="0" applyFont="1" applyFill="1" applyBorder="1" applyAlignment="1">
      <alignment vertical="center"/>
    </xf>
    <xf numFmtId="49" fontId="14" fillId="2" borderId="21" xfId="0" applyNumberFormat="1" applyFont="1" applyFill="1" applyBorder="1" applyAlignment="1">
      <alignment vertical="center"/>
    </xf>
    <xf numFmtId="49" fontId="12" fillId="2" borderId="43" xfId="0" applyNumberFormat="1" applyFont="1" applyFill="1" applyBorder="1" applyAlignment="1">
      <alignment vertical="center"/>
    </xf>
    <xf numFmtId="0" fontId="14" fillId="2" borderId="44" xfId="0" applyFont="1" applyFill="1" applyBorder="1"/>
    <xf numFmtId="0" fontId="14" fillId="2" borderId="45" xfId="0" applyFont="1" applyFill="1" applyBorder="1"/>
    <xf numFmtId="49" fontId="14" fillId="2" borderId="46" xfId="0" applyNumberFormat="1" applyFont="1" applyFill="1" applyBorder="1" applyAlignment="1">
      <alignment vertical="center"/>
    </xf>
    <xf numFmtId="0" fontId="14" fillId="2" borderId="47" xfId="0" applyFont="1" applyFill="1" applyBorder="1"/>
    <xf numFmtId="49" fontId="14" fillId="2" borderId="48" xfId="0" applyNumberFormat="1" applyFont="1" applyFill="1" applyBorder="1" applyAlignment="1">
      <alignment vertical="center"/>
    </xf>
    <xf numFmtId="0" fontId="14" fillId="2" borderId="49" xfId="0" applyFont="1" applyFill="1" applyBorder="1"/>
    <xf numFmtId="0" fontId="14" fillId="2" borderId="50" xfId="0" applyFont="1" applyFill="1" applyBorder="1"/>
    <xf numFmtId="0" fontId="12" fillId="7" borderId="21" xfId="0" applyFont="1" applyFill="1" applyBorder="1" applyAlignment="1">
      <alignment vertical="center"/>
    </xf>
    <xf numFmtId="0" fontId="9" fillId="9" borderId="20" xfId="0" applyFont="1" applyFill="1" applyBorder="1" applyAlignment="1">
      <alignment vertical="center"/>
    </xf>
    <xf numFmtId="49" fontId="17" fillId="9" borderId="21" xfId="0" applyNumberFormat="1" applyFont="1" applyFill="1" applyBorder="1" applyAlignment="1">
      <alignment vertical="center"/>
    </xf>
    <xf numFmtId="0" fontId="9" fillId="9" borderId="21" xfId="0" applyFont="1" applyFill="1" applyBorder="1" applyAlignment="1">
      <alignment vertical="center"/>
    </xf>
    <xf numFmtId="0" fontId="9" fillId="9" borderId="51" xfId="0" applyFont="1" applyFill="1" applyBorder="1" applyAlignment="1">
      <alignment vertical="center"/>
    </xf>
    <xf numFmtId="49" fontId="12" fillId="8" borderId="52" xfId="0" applyNumberFormat="1" applyFont="1" applyFill="1" applyBorder="1" applyAlignment="1">
      <alignment vertical="center"/>
    </xf>
    <xf numFmtId="0" fontId="12" fillId="8" borderId="53" xfId="0" applyNumberFormat="1" applyFont="1" applyFill="1" applyBorder="1" applyAlignment="1">
      <alignment vertical="center"/>
    </xf>
    <xf numFmtId="0" fontId="12" fillId="8" borderId="54" xfId="0" applyNumberFormat="1" applyFont="1" applyFill="1" applyBorder="1" applyAlignment="1">
      <alignment vertical="center"/>
    </xf>
    <xf numFmtId="167" fontId="12" fillId="8" borderId="39" xfId="0" applyNumberFormat="1" applyFont="1" applyFill="1" applyBorder="1" applyAlignment="1">
      <alignment vertical="center"/>
    </xf>
    <xf numFmtId="0" fontId="0" fillId="0" borderId="21" xfId="0" applyNumberFormat="1" applyBorder="1"/>
    <xf numFmtId="3" fontId="2" fillId="2" borderId="15" xfId="0" applyNumberFormat="1" applyFont="1" applyFill="1" applyBorder="1" applyAlignment="1">
      <alignment vertical="center"/>
    </xf>
    <xf numFmtId="3" fontId="3" fillId="3" borderId="15" xfId="0" applyNumberFormat="1" applyFont="1" applyFill="1" applyBorder="1" applyAlignment="1">
      <alignment vertical="center"/>
    </xf>
    <xf numFmtId="49" fontId="4" fillId="2" borderId="56" xfId="0" applyNumberFormat="1" applyFont="1" applyFill="1" applyBorder="1" applyAlignment="1">
      <alignment wrapText="1"/>
    </xf>
    <xf numFmtId="49" fontId="4" fillId="2" borderId="56" xfId="0" applyNumberFormat="1" applyFont="1" applyFill="1" applyBorder="1" applyAlignment="1">
      <alignment horizontal="center"/>
    </xf>
    <xf numFmtId="3" fontId="4" fillId="2" borderId="56" xfId="0" applyNumberFormat="1" applyFont="1" applyFill="1" applyBorder="1"/>
    <xf numFmtId="49" fontId="4" fillId="2" borderId="56" xfId="0" applyNumberFormat="1" applyFont="1" applyFill="1" applyBorder="1" applyAlignment="1">
      <alignment horizontal="center" wrapText="1"/>
    </xf>
    <xf numFmtId="165" fontId="4" fillId="2" borderId="56" xfId="0" applyNumberFormat="1" applyFont="1" applyFill="1" applyBorder="1"/>
    <xf numFmtId="49" fontId="8" fillId="3" borderId="57" xfId="0" applyNumberFormat="1" applyFont="1" applyFill="1" applyBorder="1" applyAlignment="1">
      <alignment vertical="center"/>
    </xf>
    <xf numFmtId="0" fontId="8" fillId="3" borderId="57" xfId="0" applyFont="1" applyFill="1" applyBorder="1" applyAlignment="1">
      <alignment horizontal="center" vertical="center"/>
    </xf>
    <xf numFmtId="0" fontId="8" fillId="3" borderId="57" xfId="0" applyFont="1" applyFill="1" applyBorder="1" applyAlignment="1">
      <alignment vertical="center"/>
    </xf>
    <xf numFmtId="3" fontId="8" fillId="3" borderId="57" xfId="0" applyNumberFormat="1" applyFont="1" applyFill="1" applyBorder="1" applyAlignment="1">
      <alignment vertical="center"/>
    </xf>
    <xf numFmtId="3" fontId="19" fillId="0" borderId="55" xfId="0" applyNumberFormat="1" applyFont="1" applyBorder="1"/>
    <xf numFmtId="0" fontId="19" fillId="0" borderId="55" xfId="0" applyFont="1" applyBorder="1" applyAlignment="1">
      <alignment horizontal="center"/>
    </xf>
    <xf numFmtId="0" fontId="2" fillId="0" borderId="55" xfId="1" applyFont="1" applyBorder="1" applyAlignment="1">
      <alignment horizontal="center"/>
    </xf>
    <xf numFmtId="0" fontId="2" fillId="0" borderId="55" xfId="1" applyFont="1" applyBorder="1" applyAlignment="1">
      <alignment horizontal="left"/>
    </xf>
    <xf numFmtId="0" fontId="21" fillId="0" borderId="55" xfId="0" applyFont="1" applyBorder="1" applyAlignment="1">
      <alignment horizontal="center"/>
    </xf>
    <xf numFmtId="3" fontId="18" fillId="0" borderId="55" xfId="1" applyNumberFormat="1" applyFont="1" applyBorder="1" applyAlignment="1">
      <alignment horizontal="right"/>
    </xf>
    <xf numFmtId="0" fontId="19" fillId="0" borderId="55" xfId="0" applyFont="1" applyBorder="1"/>
    <xf numFmtId="3" fontId="19" fillId="0" borderId="55" xfId="0" applyNumberFormat="1" applyFont="1" applyBorder="1" applyAlignment="1">
      <alignment horizontal="right"/>
    </xf>
    <xf numFmtId="168" fontId="18" fillId="0" borderId="55" xfId="0" applyNumberFormat="1" applyFont="1" applyBorder="1" applyAlignment="1">
      <alignment horizontal="right"/>
    </xf>
    <xf numFmtId="0" fontId="19" fillId="0" borderId="55" xfId="0" applyFont="1" applyBorder="1" applyAlignment="1">
      <alignment horizontal="left"/>
    </xf>
    <xf numFmtId="0" fontId="22" fillId="10" borderId="55" xfId="0" applyFont="1" applyFill="1" applyBorder="1" applyAlignment="1">
      <alignment horizontal="left"/>
    </xf>
    <xf numFmtId="0" fontId="19" fillId="10" borderId="55" xfId="0" applyFont="1" applyFill="1" applyBorder="1" applyAlignment="1">
      <alignment horizontal="center" wrapText="1"/>
    </xf>
    <xf numFmtId="0" fontId="19" fillId="10" borderId="55" xfId="0" applyFont="1" applyFill="1" applyBorder="1" applyAlignment="1">
      <alignment wrapText="1"/>
    </xf>
    <xf numFmtId="0" fontId="19" fillId="10" borderId="55" xfId="0" applyFont="1" applyFill="1" applyBorder="1" applyAlignment="1">
      <alignment horizontal="right" wrapText="1"/>
    </xf>
    <xf numFmtId="0" fontId="19" fillId="10" borderId="55" xfId="0" applyFont="1" applyFill="1" applyBorder="1" applyAlignment="1">
      <alignment horizontal="left"/>
    </xf>
    <xf numFmtId="0" fontId="19" fillId="10" borderId="55" xfId="0" applyFont="1" applyFill="1" applyBorder="1" applyAlignment="1">
      <alignment horizontal="center"/>
    </xf>
    <xf numFmtId="3" fontId="19" fillId="10" borderId="55" xfId="0" applyNumberFormat="1" applyFont="1" applyFill="1" applyBorder="1" applyAlignment="1">
      <alignment horizontal="right"/>
    </xf>
    <xf numFmtId="168" fontId="18" fillId="10" borderId="55" xfId="0" applyNumberFormat="1" applyFont="1" applyFill="1" applyBorder="1" applyAlignment="1">
      <alignment horizontal="right"/>
    </xf>
    <xf numFmtId="0" fontId="19" fillId="10" borderId="55" xfId="0" applyFont="1" applyFill="1" applyBorder="1"/>
    <xf numFmtId="49" fontId="17" fillId="9" borderId="40" xfId="0" applyNumberFormat="1" applyFont="1" applyFill="1" applyBorder="1" applyAlignment="1">
      <alignment vertical="center"/>
    </xf>
    <xf numFmtId="0" fontId="12" fillId="9" borderId="41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</cellXfs>
  <cellStyles count="2">
    <cellStyle name="Normal" xfId="0" builtinId="0"/>
    <cellStyle name="Normal 2" xfId="1" xr:uid="{00000000-0005-0000-0000-000001000000}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542925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1:IU96"/>
  <sheetViews>
    <sheetView showGridLines="0" tabSelected="1" topLeftCell="A47" workbookViewId="0">
      <selection activeCell="F48" sqref="F48"/>
    </sheetView>
  </sheetViews>
  <sheetFormatPr defaultColWidth="10.85546875" defaultRowHeight="11.25" customHeight="1"/>
  <cols>
    <col min="1" max="1" width="4.42578125" style="1" customWidth="1"/>
    <col min="2" max="2" width="19.85546875" style="1" customWidth="1"/>
    <col min="3" max="3" width="19.42578125" style="1" customWidth="1"/>
    <col min="4" max="4" width="9.42578125" style="1" customWidth="1"/>
    <col min="5" max="5" width="15.8554687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7" ht="15" customHeight="1">
      <c r="A1" s="2"/>
      <c r="B1" s="2"/>
      <c r="C1" s="2"/>
      <c r="D1" s="2"/>
      <c r="E1" s="2"/>
      <c r="F1" s="2"/>
      <c r="G1" s="2"/>
    </row>
    <row r="2" spans="1:7" ht="15" customHeight="1">
      <c r="A2" s="2"/>
      <c r="B2" s="2"/>
      <c r="C2" s="2"/>
      <c r="D2" s="2"/>
      <c r="E2" s="2"/>
      <c r="F2" s="2"/>
      <c r="G2" s="2"/>
    </row>
    <row r="3" spans="1:7" ht="15" customHeight="1">
      <c r="A3" s="2"/>
      <c r="B3" s="2"/>
      <c r="C3" s="2"/>
      <c r="D3" s="2"/>
      <c r="E3" s="2"/>
      <c r="F3" s="2"/>
      <c r="G3" s="2"/>
    </row>
    <row r="4" spans="1:7" ht="15" customHeight="1">
      <c r="A4" s="2"/>
      <c r="B4" s="2"/>
      <c r="C4" s="2"/>
      <c r="D4" s="2"/>
      <c r="E4" s="2"/>
      <c r="F4" s="2"/>
      <c r="G4" s="2"/>
    </row>
    <row r="5" spans="1:7" ht="15" customHeight="1">
      <c r="A5" s="2"/>
      <c r="B5" s="2"/>
      <c r="C5" s="2"/>
      <c r="D5" s="2"/>
      <c r="E5" s="2"/>
      <c r="F5" s="2"/>
      <c r="G5" s="2"/>
    </row>
    <row r="6" spans="1:7" ht="15" customHeight="1">
      <c r="A6" s="2"/>
      <c r="B6" s="2"/>
      <c r="C6" s="2"/>
      <c r="D6" s="2"/>
      <c r="E6" s="2"/>
      <c r="F6" s="2"/>
      <c r="G6" s="2"/>
    </row>
    <row r="7" spans="1:7" ht="15" customHeight="1">
      <c r="A7" s="2"/>
      <c r="B7" s="2"/>
      <c r="C7" s="2"/>
      <c r="D7" s="2"/>
      <c r="E7" s="2"/>
      <c r="F7" s="2"/>
      <c r="G7" s="2"/>
    </row>
    <row r="8" spans="1:7" ht="15" customHeight="1">
      <c r="A8" s="2"/>
      <c r="B8" s="3"/>
      <c r="C8" s="4"/>
      <c r="D8" s="2"/>
      <c r="E8" s="4"/>
      <c r="F8" s="4"/>
      <c r="G8" s="4"/>
    </row>
    <row r="9" spans="1:7" ht="12" customHeight="1">
      <c r="A9" s="5"/>
      <c r="B9" s="6" t="s">
        <v>0</v>
      </c>
      <c r="C9" s="7" t="s">
        <v>1</v>
      </c>
      <c r="D9" s="8"/>
      <c r="E9" s="154" t="s">
        <v>2</v>
      </c>
      <c r="F9" s="155"/>
      <c r="G9" s="9">
        <v>2000</v>
      </c>
    </row>
    <row r="10" spans="1:7" ht="26.25" customHeight="1">
      <c r="A10" s="5"/>
      <c r="B10" s="10" t="s">
        <v>3</v>
      </c>
      <c r="C10" s="11" t="s">
        <v>4</v>
      </c>
      <c r="D10" s="12"/>
      <c r="E10" s="152" t="s">
        <v>5</v>
      </c>
      <c r="F10" s="153"/>
      <c r="G10" s="13" t="s">
        <v>6</v>
      </c>
    </row>
    <row r="11" spans="1:7" ht="18" customHeight="1">
      <c r="A11" s="5"/>
      <c r="B11" s="10" t="s">
        <v>7</v>
      </c>
      <c r="C11" s="13" t="s">
        <v>8</v>
      </c>
      <c r="D11" s="12"/>
      <c r="E11" s="152" t="s">
        <v>9</v>
      </c>
      <c r="F11" s="153"/>
      <c r="G11" s="14">
        <v>2000</v>
      </c>
    </row>
    <row r="12" spans="1:7" ht="11.25" customHeight="1">
      <c r="A12" s="5"/>
      <c r="B12" s="10" t="s">
        <v>10</v>
      </c>
      <c r="C12" s="15" t="s">
        <v>11</v>
      </c>
      <c r="D12" s="12"/>
      <c r="E12" s="16" t="s">
        <v>12</v>
      </c>
      <c r="F12" s="17"/>
      <c r="G12" s="18">
        <f>(G9*G11)</f>
        <v>4000000</v>
      </c>
    </row>
    <row r="13" spans="1:7" ht="11.25" customHeight="1">
      <c r="A13" s="5"/>
      <c r="B13" s="10" t="s">
        <v>13</v>
      </c>
      <c r="C13" s="13" t="s">
        <v>14</v>
      </c>
      <c r="D13" s="12"/>
      <c r="E13" s="152" t="s">
        <v>15</v>
      </c>
      <c r="F13" s="153"/>
      <c r="G13" s="13" t="s">
        <v>16</v>
      </c>
    </row>
    <row r="14" spans="1:7" ht="13.5" customHeight="1">
      <c r="A14" s="5"/>
      <c r="B14" s="10" t="s">
        <v>17</v>
      </c>
      <c r="C14" s="13" t="s">
        <v>18</v>
      </c>
      <c r="D14" s="12"/>
      <c r="E14" s="152" t="s">
        <v>19</v>
      </c>
      <c r="F14" s="153"/>
      <c r="G14" s="13" t="s">
        <v>20</v>
      </c>
    </row>
    <row r="15" spans="1:7" ht="25.5" customHeight="1">
      <c r="A15" s="5"/>
      <c r="B15" s="10" t="s">
        <v>21</v>
      </c>
      <c r="C15" s="19">
        <v>44616</v>
      </c>
      <c r="D15" s="12"/>
      <c r="E15" s="158" t="s">
        <v>22</v>
      </c>
      <c r="F15" s="159"/>
      <c r="G15" s="15" t="s">
        <v>23</v>
      </c>
    </row>
    <row r="16" spans="1:7" ht="12" customHeight="1">
      <c r="A16" s="2"/>
      <c r="B16" s="20"/>
      <c r="C16" s="21"/>
      <c r="D16" s="22"/>
      <c r="E16" s="23"/>
      <c r="F16" s="23"/>
      <c r="G16" s="24"/>
    </row>
    <row r="17" spans="1:7" ht="12" customHeight="1">
      <c r="A17" s="25"/>
      <c r="B17" s="156" t="s">
        <v>24</v>
      </c>
      <c r="C17" s="157"/>
      <c r="D17" s="157"/>
      <c r="E17" s="157"/>
      <c r="F17" s="157"/>
      <c r="G17" s="157"/>
    </row>
    <row r="18" spans="1:7" ht="12" customHeight="1">
      <c r="A18" s="2"/>
      <c r="B18" s="26"/>
      <c r="C18" s="27"/>
      <c r="D18" s="27"/>
      <c r="E18" s="27"/>
      <c r="F18" s="28"/>
      <c r="G18" s="28"/>
    </row>
    <row r="19" spans="1:7" ht="12" customHeight="1">
      <c r="A19" s="5"/>
      <c r="B19" s="29" t="s">
        <v>25</v>
      </c>
      <c r="C19" s="30"/>
      <c r="D19" s="31"/>
      <c r="E19" s="31"/>
      <c r="F19" s="31"/>
      <c r="G19" s="31"/>
    </row>
    <row r="20" spans="1:7" ht="24" customHeight="1">
      <c r="A20" s="25"/>
      <c r="B20" s="32" t="s">
        <v>26</v>
      </c>
      <c r="C20" s="32" t="s">
        <v>27</v>
      </c>
      <c r="D20" s="32" t="s">
        <v>28</v>
      </c>
      <c r="E20" s="32" t="s">
        <v>29</v>
      </c>
      <c r="F20" s="32" t="s">
        <v>30</v>
      </c>
      <c r="G20" s="32" t="s">
        <v>31</v>
      </c>
    </row>
    <row r="21" spans="1:7" ht="18" customHeight="1">
      <c r="A21" s="25"/>
      <c r="B21" s="137" t="s">
        <v>32</v>
      </c>
      <c r="C21" s="132" t="s">
        <v>33</v>
      </c>
      <c r="D21" s="132">
        <v>9</v>
      </c>
      <c r="E21" s="132" t="s">
        <v>34</v>
      </c>
      <c r="F21" s="138">
        <v>20000</v>
      </c>
      <c r="G21" s="139">
        <v>108000</v>
      </c>
    </row>
    <row r="22" spans="1:7" ht="12.75" customHeight="1">
      <c r="A22" s="25"/>
      <c r="B22" s="140" t="s">
        <v>35</v>
      </c>
      <c r="C22" s="132" t="s">
        <v>33</v>
      </c>
      <c r="D22" s="132">
        <v>4</v>
      </c>
      <c r="E22" s="132" t="s">
        <v>36</v>
      </c>
      <c r="F22" s="138">
        <v>20000</v>
      </c>
      <c r="G22" s="139">
        <v>48000</v>
      </c>
    </row>
    <row r="23" spans="1:7" ht="12.75" customHeight="1">
      <c r="A23" s="25"/>
      <c r="B23" s="140" t="s">
        <v>37</v>
      </c>
      <c r="C23" s="132" t="s">
        <v>33</v>
      </c>
      <c r="D23" s="132">
        <v>6</v>
      </c>
      <c r="E23" s="132" t="s">
        <v>38</v>
      </c>
      <c r="F23" s="138">
        <v>20000</v>
      </c>
      <c r="G23" s="139">
        <v>72000</v>
      </c>
    </row>
    <row r="24" spans="1:7" ht="12.75" customHeight="1">
      <c r="A24" s="25"/>
      <c r="B24" s="140" t="s">
        <v>39</v>
      </c>
      <c r="C24" s="132" t="s">
        <v>33</v>
      </c>
      <c r="D24" s="132">
        <v>2</v>
      </c>
      <c r="E24" s="132" t="s">
        <v>40</v>
      </c>
      <c r="F24" s="138">
        <v>20000</v>
      </c>
      <c r="G24" s="139">
        <v>24000</v>
      </c>
    </row>
    <row r="25" spans="1:7" ht="12.75" customHeight="1">
      <c r="A25" s="25"/>
      <c r="B25" s="140" t="s">
        <v>41</v>
      </c>
      <c r="C25" s="132" t="s">
        <v>33</v>
      </c>
      <c r="D25" s="132">
        <v>4</v>
      </c>
      <c r="E25" s="132" t="s">
        <v>42</v>
      </c>
      <c r="F25" s="138">
        <v>20000</v>
      </c>
      <c r="G25" s="139">
        <v>48000</v>
      </c>
    </row>
    <row r="26" spans="1:7" ht="12.75" customHeight="1">
      <c r="A26" s="25"/>
      <c r="B26" s="140" t="s">
        <v>43</v>
      </c>
      <c r="C26" s="132" t="s">
        <v>33</v>
      </c>
      <c r="D26" s="132">
        <v>5</v>
      </c>
      <c r="E26" s="132" t="s">
        <v>44</v>
      </c>
      <c r="F26" s="138">
        <v>20000</v>
      </c>
      <c r="G26" s="139">
        <v>60000</v>
      </c>
    </row>
    <row r="27" spans="1:7" ht="12.75" customHeight="1">
      <c r="A27" s="25"/>
      <c r="B27" s="140" t="s">
        <v>45</v>
      </c>
      <c r="C27" s="132" t="s">
        <v>33</v>
      </c>
      <c r="D27" s="132">
        <v>4</v>
      </c>
      <c r="E27" s="132" t="s">
        <v>46</v>
      </c>
      <c r="F27" s="138">
        <v>20000</v>
      </c>
      <c r="G27" s="139">
        <v>48000</v>
      </c>
    </row>
    <row r="28" spans="1:7" ht="12.75" customHeight="1">
      <c r="A28" s="25"/>
      <c r="B28" s="140" t="s">
        <v>47</v>
      </c>
      <c r="C28" s="132" t="s">
        <v>33</v>
      </c>
      <c r="D28" s="132">
        <v>7</v>
      </c>
      <c r="E28" s="132" t="s">
        <v>48</v>
      </c>
      <c r="F28" s="138">
        <v>20000</v>
      </c>
      <c r="G28" s="139">
        <v>84000</v>
      </c>
    </row>
    <row r="29" spans="1:7" ht="12.75" customHeight="1">
      <c r="A29" s="25"/>
      <c r="B29" s="137" t="s">
        <v>49</v>
      </c>
      <c r="C29" s="132" t="s">
        <v>33</v>
      </c>
      <c r="D29" s="132">
        <v>4</v>
      </c>
      <c r="E29" s="132" t="s">
        <v>48</v>
      </c>
      <c r="F29" s="138">
        <v>20000</v>
      </c>
      <c r="G29" s="139">
        <v>48000</v>
      </c>
    </row>
    <row r="30" spans="1:7" ht="12.75" customHeight="1">
      <c r="A30" s="25"/>
      <c r="B30" s="140" t="s">
        <v>50</v>
      </c>
      <c r="C30" s="132" t="s">
        <v>33</v>
      </c>
      <c r="D30" s="132">
        <v>50</v>
      </c>
      <c r="E30" s="132" t="s">
        <v>51</v>
      </c>
      <c r="F30" s="138">
        <v>20000</v>
      </c>
      <c r="G30" s="139">
        <f>+D30*F30</f>
        <v>1000000</v>
      </c>
    </row>
    <row r="31" spans="1:7" ht="12.75" customHeight="1">
      <c r="A31" s="25"/>
      <c r="B31" s="33" t="s">
        <v>52</v>
      </c>
      <c r="C31" s="34"/>
      <c r="D31" s="34"/>
      <c r="E31" s="34"/>
      <c r="F31" s="35"/>
      <c r="G31" s="36">
        <f>SUM(G21:G30)</f>
        <v>1540000</v>
      </c>
    </row>
    <row r="32" spans="1:7" ht="12" customHeight="1">
      <c r="A32" s="2"/>
      <c r="B32" s="26"/>
      <c r="C32" s="28"/>
      <c r="D32" s="28"/>
      <c r="E32" s="28"/>
      <c r="F32" s="37"/>
      <c r="G32" s="37"/>
    </row>
    <row r="33" spans="1:11" ht="12" customHeight="1">
      <c r="A33" s="5"/>
      <c r="B33" s="38" t="s">
        <v>53</v>
      </c>
      <c r="C33" s="39"/>
      <c r="D33" s="40"/>
      <c r="E33" s="40"/>
      <c r="F33" s="41"/>
      <c r="G33" s="41"/>
    </row>
    <row r="34" spans="1:11" ht="24" customHeight="1">
      <c r="A34" s="5"/>
      <c r="B34" s="42" t="s">
        <v>26</v>
      </c>
      <c r="C34" s="43" t="s">
        <v>27</v>
      </c>
      <c r="D34" s="43" t="s">
        <v>28</v>
      </c>
      <c r="E34" s="42" t="s">
        <v>29</v>
      </c>
      <c r="F34" s="43" t="s">
        <v>30</v>
      </c>
      <c r="G34" s="42" t="s">
        <v>31</v>
      </c>
    </row>
    <row r="35" spans="1:11" ht="12" customHeight="1">
      <c r="A35" s="5"/>
      <c r="B35" s="44"/>
      <c r="C35" s="45"/>
      <c r="D35" s="45"/>
      <c r="E35" s="45"/>
      <c r="F35" s="120"/>
      <c r="G35" s="120"/>
    </row>
    <row r="36" spans="1:11" ht="12" customHeight="1">
      <c r="A36" s="5"/>
      <c r="B36" s="46" t="s">
        <v>54</v>
      </c>
      <c r="C36" s="47"/>
      <c r="D36" s="47"/>
      <c r="E36" s="47"/>
      <c r="F36" s="48"/>
      <c r="G36" s="121">
        <f>SUM(G35)</f>
        <v>0</v>
      </c>
    </row>
    <row r="37" spans="1:11" ht="12" customHeight="1">
      <c r="A37" s="2"/>
      <c r="B37" s="49"/>
      <c r="C37" s="50"/>
      <c r="D37" s="50"/>
      <c r="E37" s="50"/>
      <c r="F37" s="51"/>
      <c r="G37" s="51"/>
    </row>
    <row r="38" spans="1:11" ht="12" customHeight="1">
      <c r="A38" s="5"/>
      <c r="B38" s="38" t="s">
        <v>55</v>
      </c>
      <c r="C38" s="39"/>
      <c r="D38" s="40"/>
      <c r="E38" s="40"/>
      <c r="F38" s="41"/>
      <c r="G38" s="41"/>
    </row>
    <row r="39" spans="1:11" ht="24" customHeight="1">
      <c r="A39" s="5"/>
      <c r="B39" s="52" t="s">
        <v>26</v>
      </c>
      <c r="C39" s="52" t="s">
        <v>27</v>
      </c>
      <c r="D39" s="52" t="s">
        <v>28</v>
      </c>
      <c r="E39" s="52" t="s">
        <v>29</v>
      </c>
      <c r="F39" s="53" t="s">
        <v>30</v>
      </c>
      <c r="G39" s="52" t="s">
        <v>31</v>
      </c>
    </row>
    <row r="40" spans="1:11" ht="12.75" customHeight="1">
      <c r="A40" s="25"/>
      <c r="B40" s="134" t="s">
        <v>56</v>
      </c>
      <c r="C40" s="133" t="s">
        <v>57</v>
      </c>
      <c r="D40" s="132">
        <v>0.5</v>
      </c>
      <c r="E40" s="135" t="s">
        <v>58</v>
      </c>
      <c r="F40" s="131">
        <v>160000</v>
      </c>
      <c r="G40" s="136">
        <f>+D40*F40</f>
        <v>80000</v>
      </c>
    </row>
    <row r="41" spans="1:11" ht="12.75" customHeight="1">
      <c r="A41" s="5"/>
      <c r="B41" s="54" t="s">
        <v>59</v>
      </c>
      <c r="C41" s="55"/>
      <c r="D41" s="55"/>
      <c r="E41" s="55"/>
      <c r="F41" s="56"/>
      <c r="G41" s="57">
        <f>SUM(G40:G40)</f>
        <v>80000</v>
      </c>
    </row>
    <row r="42" spans="1:11" ht="12" customHeight="1">
      <c r="A42" s="2"/>
      <c r="B42" s="49"/>
      <c r="C42" s="50"/>
      <c r="D42" s="50"/>
      <c r="E42" s="50"/>
      <c r="F42" s="51"/>
      <c r="G42" s="51"/>
    </row>
    <row r="43" spans="1:11" ht="12" customHeight="1">
      <c r="A43" s="5"/>
      <c r="B43" s="38" t="s">
        <v>60</v>
      </c>
      <c r="C43" s="39"/>
      <c r="D43" s="40"/>
      <c r="E43" s="40"/>
      <c r="F43" s="41"/>
      <c r="G43" s="41"/>
    </row>
    <row r="44" spans="1:11" ht="24" customHeight="1">
      <c r="A44" s="5"/>
      <c r="B44" s="53" t="s">
        <v>61</v>
      </c>
      <c r="C44" s="53" t="s">
        <v>62</v>
      </c>
      <c r="D44" s="53" t="s">
        <v>63</v>
      </c>
      <c r="E44" s="53" t="s">
        <v>29</v>
      </c>
      <c r="F44" s="53" t="s">
        <v>30</v>
      </c>
      <c r="G44" s="53" t="s">
        <v>31</v>
      </c>
      <c r="K44" s="119"/>
    </row>
    <row r="45" spans="1:11" ht="12.75" customHeight="1">
      <c r="A45" s="25"/>
      <c r="B45" s="141" t="s">
        <v>64</v>
      </c>
      <c r="C45" s="142" t="s">
        <v>65</v>
      </c>
      <c r="D45" s="143">
        <v>3000</v>
      </c>
      <c r="E45" s="143" t="s">
        <v>66</v>
      </c>
      <c r="F45" s="142">
        <v>200</v>
      </c>
      <c r="G45" s="144">
        <f>+D45*F45</f>
        <v>600000</v>
      </c>
      <c r="K45" s="119"/>
    </row>
    <row r="46" spans="1:11" ht="12.75" customHeight="1">
      <c r="A46" s="25"/>
      <c r="B46" s="141" t="s">
        <v>67</v>
      </c>
      <c r="C46" s="142"/>
      <c r="D46" s="143"/>
      <c r="E46" s="143"/>
      <c r="F46" s="142"/>
      <c r="G46" s="144"/>
      <c r="K46" s="119"/>
    </row>
    <row r="47" spans="1:11" ht="12.75" customHeight="1">
      <c r="A47" s="25"/>
      <c r="B47" s="145" t="s">
        <v>68</v>
      </c>
      <c r="C47" s="146" t="s">
        <v>69</v>
      </c>
      <c r="D47" s="146">
        <v>200</v>
      </c>
      <c r="E47" s="146" t="s">
        <v>70</v>
      </c>
      <c r="F47" s="147">
        <v>1100</v>
      </c>
      <c r="G47" s="148">
        <f>+D47*F47</f>
        <v>220000</v>
      </c>
    </row>
    <row r="48" spans="1:11" ht="12.75" customHeight="1">
      <c r="A48" s="25"/>
      <c r="B48" s="145" t="s">
        <v>71</v>
      </c>
      <c r="C48" s="146" t="s">
        <v>69</v>
      </c>
      <c r="D48" s="146">
        <v>350</v>
      </c>
      <c r="E48" s="146" t="s">
        <v>72</v>
      </c>
      <c r="F48" s="147">
        <v>1200</v>
      </c>
      <c r="G48" s="148">
        <f>150500*1.19</f>
        <v>179095</v>
      </c>
    </row>
    <row r="49" spans="1:7" ht="12.75" customHeight="1">
      <c r="A49" s="25"/>
      <c r="B49" s="145" t="s">
        <v>73</v>
      </c>
      <c r="C49" s="146" t="s">
        <v>69</v>
      </c>
      <c r="D49" s="146">
        <v>1250</v>
      </c>
      <c r="E49" s="146" t="s">
        <v>70</v>
      </c>
      <c r="F49" s="147">
        <v>120</v>
      </c>
      <c r="G49" s="148">
        <f>87500*1.19</f>
        <v>104125</v>
      </c>
    </row>
    <row r="50" spans="1:7" ht="12.75" customHeight="1">
      <c r="A50" s="25"/>
      <c r="B50" s="145" t="s">
        <v>74</v>
      </c>
      <c r="C50" s="146" t="s">
        <v>75</v>
      </c>
      <c r="D50" s="146">
        <v>2</v>
      </c>
      <c r="E50" s="146" t="s">
        <v>76</v>
      </c>
      <c r="F50" s="147">
        <v>5934</v>
      </c>
      <c r="G50" s="148">
        <f>11400*1.19</f>
        <v>13566</v>
      </c>
    </row>
    <row r="51" spans="1:7" ht="12.75" customHeight="1">
      <c r="A51" s="25"/>
      <c r="B51" s="145" t="s">
        <v>77</v>
      </c>
      <c r="C51" s="146" t="s">
        <v>75</v>
      </c>
      <c r="D51" s="146">
        <v>2</v>
      </c>
      <c r="E51" s="146" t="s">
        <v>76</v>
      </c>
      <c r="F51" s="147">
        <v>5934</v>
      </c>
      <c r="G51" s="148">
        <f>11400*1.19</f>
        <v>13566</v>
      </c>
    </row>
    <row r="52" spans="1:7" ht="12.75" customHeight="1">
      <c r="A52" s="25"/>
      <c r="B52" s="141" t="s">
        <v>78</v>
      </c>
      <c r="C52" s="146"/>
      <c r="D52" s="146"/>
      <c r="E52" s="146"/>
      <c r="F52" s="147"/>
      <c r="G52" s="148"/>
    </row>
    <row r="53" spans="1:7" ht="12.75" customHeight="1">
      <c r="A53" s="25"/>
      <c r="B53" s="145" t="s">
        <v>79</v>
      </c>
      <c r="C53" s="146" t="s">
        <v>69</v>
      </c>
      <c r="D53" s="146">
        <v>5</v>
      </c>
      <c r="E53" s="146" t="s">
        <v>80</v>
      </c>
      <c r="F53" s="147">
        <v>9369</v>
      </c>
      <c r="G53" s="148">
        <f>45000*1.19</f>
        <v>53550</v>
      </c>
    </row>
    <row r="54" spans="1:7" ht="12.75" customHeight="1">
      <c r="A54" s="25"/>
      <c r="B54" s="141" t="s">
        <v>81</v>
      </c>
      <c r="C54" s="146"/>
      <c r="D54" s="146"/>
      <c r="E54" s="146"/>
      <c r="F54" s="147"/>
      <c r="G54" s="148"/>
    </row>
    <row r="55" spans="1:7" ht="12.75" customHeight="1">
      <c r="A55" s="25"/>
      <c r="B55" s="145" t="s">
        <v>82</v>
      </c>
      <c r="C55" s="146" t="s">
        <v>75</v>
      </c>
      <c r="D55" s="146">
        <v>1</v>
      </c>
      <c r="E55" s="146" t="s">
        <v>36</v>
      </c>
      <c r="F55" s="147">
        <v>130000</v>
      </c>
      <c r="G55" s="148">
        <v>120000</v>
      </c>
    </row>
    <row r="56" spans="1:7" ht="12.75" customHeight="1">
      <c r="A56" s="25"/>
      <c r="B56" s="141" t="s">
        <v>83</v>
      </c>
      <c r="C56" s="146"/>
      <c r="D56" s="146"/>
      <c r="E56" s="146"/>
      <c r="F56" s="147"/>
      <c r="G56" s="148"/>
    </row>
    <row r="57" spans="1:7" ht="12.75" customHeight="1">
      <c r="A57" s="25"/>
      <c r="B57" s="145" t="s">
        <v>84</v>
      </c>
      <c r="C57" s="146" t="s">
        <v>75</v>
      </c>
      <c r="D57" s="146">
        <v>1</v>
      </c>
      <c r="E57" s="146" t="s">
        <v>40</v>
      </c>
      <c r="F57" s="147">
        <v>6246</v>
      </c>
      <c r="G57" s="148">
        <f>6000*1.19</f>
        <v>7140</v>
      </c>
    </row>
    <row r="58" spans="1:7" ht="12.75" customHeight="1">
      <c r="A58" s="25"/>
      <c r="B58" s="145" t="s">
        <v>85</v>
      </c>
      <c r="C58" s="146" t="s">
        <v>75</v>
      </c>
      <c r="D58" s="146">
        <v>4</v>
      </c>
      <c r="E58" s="146" t="s">
        <v>40</v>
      </c>
      <c r="F58" s="147">
        <v>2603</v>
      </c>
      <c r="G58" s="148">
        <f>10000*1.19</f>
        <v>11900</v>
      </c>
    </row>
    <row r="59" spans="1:7" ht="12.75" customHeight="1">
      <c r="A59" s="25"/>
      <c r="B59" s="149" t="s">
        <v>86</v>
      </c>
      <c r="C59" s="146" t="s">
        <v>87</v>
      </c>
      <c r="D59" s="146">
        <v>1</v>
      </c>
      <c r="E59" s="146" t="s">
        <v>88</v>
      </c>
      <c r="F59" s="147">
        <v>38517</v>
      </c>
      <c r="G59" s="148">
        <f>37000*1.19</f>
        <v>44030</v>
      </c>
    </row>
    <row r="60" spans="1:7" ht="13.5" customHeight="1">
      <c r="A60" s="5"/>
      <c r="B60" s="58" t="s">
        <v>89</v>
      </c>
      <c r="C60" s="59"/>
      <c r="D60" s="59"/>
      <c r="E60" s="59"/>
      <c r="F60" s="60"/>
      <c r="G60" s="61">
        <f>SUM(G45:G59)</f>
        <v>1366972</v>
      </c>
    </row>
    <row r="61" spans="1:7" ht="12" customHeight="1">
      <c r="A61" s="2"/>
      <c r="B61" s="49"/>
      <c r="C61" s="50"/>
      <c r="D61" s="50"/>
      <c r="E61" s="62"/>
      <c r="F61" s="51"/>
      <c r="G61" s="51"/>
    </row>
    <row r="62" spans="1:7" ht="12" customHeight="1">
      <c r="A62" s="5"/>
      <c r="B62" s="38" t="s">
        <v>90</v>
      </c>
      <c r="C62" s="39"/>
      <c r="D62" s="40"/>
      <c r="E62" s="40"/>
      <c r="F62" s="41"/>
      <c r="G62" s="41"/>
    </row>
    <row r="63" spans="1:7" ht="24" customHeight="1">
      <c r="A63" s="5"/>
      <c r="B63" s="52" t="s">
        <v>91</v>
      </c>
      <c r="C63" s="53" t="s">
        <v>62</v>
      </c>
      <c r="D63" s="53" t="s">
        <v>63</v>
      </c>
      <c r="E63" s="52" t="s">
        <v>29</v>
      </c>
      <c r="F63" s="53" t="s">
        <v>30</v>
      </c>
      <c r="G63" s="52" t="s">
        <v>31</v>
      </c>
    </row>
    <row r="64" spans="1:7" ht="12.75" customHeight="1">
      <c r="A64" s="25"/>
      <c r="B64" s="122" t="s">
        <v>92</v>
      </c>
      <c r="C64" s="123" t="s">
        <v>62</v>
      </c>
      <c r="D64" s="124">
        <v>2</v>
      </c>
      <c r="E64" s="125" t="s">
        <v>93</v>
      </c>
      <c r="F64" s="126">
        <v>50000</v>
      </c>
      <c r="G64" s="124">
        <f>(D64*F64)</f>
        <v>100000</v>
      </c>
    </row>
    <row r="65" spans="1:7" ht="13.5" customHeight="1">
      <c r="A65" s="5"/>
      <c r="B65" s="127" t="s">
        <v>94</v>
      </c>
      <c r="C65" s="128"/>
      <c r="D65" s="128"/>
      <c r="E65" s="128"/>
      <c r="F65" s="129"/>
      <c r="G65" s="130">
        <f>SUM(G64)</f>
        <v>100000</v>
      </c>
    </row>
    <row r="66" spans="1:7" ht="12" customHeight="1">
      <c r="A66" s="2"/>
      <c r="B66" s="78"/>
      <c r="C66" s="78"/>
      <c r="D66" s="78"/>
      <c r="E66" s="78"/>
      <c r="F66" s="79"/>
      <c r="G66" s="79"/>
    </row>
    <row r="67" spans="1:7" ht="12" customHeight="1">
      <c r="A67" s="75"/>
      <c r="B67" s="80" t="s">
        <v>95</v>
      </c>
      <c r="C67" s="81"/>
      <c r="D67" s="81"/>
      <c r="E67" s="81"/>
      <c r="F67" s="81"/>
      <c r="G67" s="82">
        <f>G31+G36+G41+G60+G65</f>
        <v>3086972</v>
      </c>
    </row>
    <row r="68" spans="1:7" ht="12" customHeight="1">
      <c r="A68" s="75"/>
      <c r="B68" s="83" t="s">
        <v>96</v>
      </c>
      <c r="C68" s="64"/>
      <c r="D68" s="64"/>
      <c r="E68" s="64"/>
      <c r="F68" s="64"/>
      <c r="G68" s="84">
        <f>G67*0.05</f>
        <v>154348.6</v>
      </c>
    </row>
    <row r="69" spans="1:7" ht="12" customHeight="1">
      <c r="A69" s="75"/>
      <c r="B69" s="85" t="s">
        <v>97</v>
      </c>
      <c r="C69" s="63"/>
      <c r="D69" s="63"/>
      <c r="E69" s="63"/>
      <c r="F69" s="63"/>
      <c r="G69" s="86">
        <f>G68+G67</f>
        <v>3241320.6</v>
      </c>
    </row>
    <row r="70" spans="1:7" ht="12" customHeight="1">
      <c r="A70" s="75"/>
      <c r="B70" s="83" t="s">
        <v>98</v>
      </c>
      <c r="C70" s="64"/>
      <c r="D70" s="64"/>
      <c r="E70" s="64"/>
      <c r="F70" s="64"/>
      <c r="G70" s="84">
        <f>G12</f>
        <v>4000000</v>
      </c>
    </row>
    <row r="71" spans="1:7" ht="12" customHeight="1">
      <c r="A71" s="75"/>
      <c r="B71" s="87" t="s">
        <v>99</v>
      </c>
      <c r="C71" s="88"/>
      <c r="D71" s="88"/>
      <c r="E71" s="88"/>
      <c r="F71" s="88"/>
      <c r="G71" s="89">
        <f>G70-G69</f>
        <v>758679.39999999991</v>
      </c>
    </row>
    <row r="72" spans="1:7" ht="12" customHeight="1">
      <c r="A72" s="75"/>
      <c r="B72" s="76" t="s">
        <v>100</v>
      </c>
      <c r="C72" s="77"/>
      <c r="D72" s="77"/>
      <c r="E72" s="77"/>
      <c r="F72" s="77"/>
      <c r="G72" s="72"/>
    </row>
    <row r="73" spans="1:7" ht="12.75" customHeight="1" thickBot="1">
      <c r="A73" s="75"/>
      <c r="B73" s="90"/>
      <c r="C73" s="77"/>
      <c r="D73" s="77"/>
      <c r="E73" s="77"/>
      <c r="F73" s="77"/>
      <c r="G73" s="72"/>
    </row>
    <row r="74" spans="1:7" ht="12" customHeight="1">
      <c r="A74" s="75"/>
      <c r="B74" s="102" t="s">
        <v>101</v>
      </c>
      <c r="C74" s="103"/>
      <c r="D74" s="103"/>
      <c r="E74" s="103"/>
      <c r="F74" s="104"/>
      <c r="G74" s="72"/>
    </row>
    <row r="75" spans="1:7" ht="12" customHeight="1">
      <c r="A75" s="75"/>
      <c r="B75" s="105" t="s">
        <v>102</v>
      </c>
      <c r="C75" s="74"/>
      <c r="D75" s="74"/>
      <c r="E75" s="74"/>
      <c r="F75" s="106"/>
      <c r="G75" s="72"/>
    </row>
    <row r="76" spans="1:7" ht="12" customHeight="1">
      <c r="A76" s="75"/>
      <c r="B76" s="105" t="s">
        <v>103</v>
      </c>
      <c r="C76" s="74"/>
      <c r="D76" s="74"/>
      <c r="E76" s="74"/>
      <c r="F76" s="106"/>
      <c r="G76" s="72"/>
    </row>
    <row r="77" spans="1:7" ht="12" customHeight="1">
      <c r="A77" s="75"/>
      <c r="B77" s="105" t="s">
        <v>104</v>
      </c>
      <c r="C77" s="74"/>
      <c r="D77" s="74"/>
      <c r="E77" s="74"/>
      <c r="F77" s="106"/>
      <c r="G77" s="72"/>
    </row>
    <row r="78" spans="1:7" ht="12" customHeight="1">
      <c r="A78" s="75"/>
      <c r="B78" s="105" t="s">
        <v>105</v>
      </c>
      <c r="C78" s="74"/>
      <c r="D78" s="74"/>
      <c r="E78" s="74"/>
      <c r="F78" s="106"/>
      <c r="G78" s="72"/>
    </row>
    <row r="79" spans="1:7" ht="12" customHeight="1">
      <c r="A79" s="75"/>
      <c r="B79" s="105" t="s">
        <v>106</v>
      </c>
      <c r="C79" s="74"/>
      <c r="D79" s="74"/>
      <c r="E79" s="74"/>
      <c r="F79" s="106"/>
      <c r="G79" s="72"/>
    </row>
    <row r="80" spans="1:7" ht="12.75" customHeight="1" thickBot="1">
      <c r="A80" s="75"/>
      <c r="B80" s="107" t="s">
        <v>107</v>
      </c>
      <c r="C80" s="108"/>
      <c r="D80" s="108"/>
      <c r="E80" s="108"/>
      <c r="F80" s="109"/>
      <c r="G80" s="72"/>
    </row>
    <row r="81" spans="1:7" ht="12.75" customHeight="1">
      <c r="A81" s="75"/>
      <c r="B81" s="100"/>
      <c r="C81" s="74"/>
      <c r="D81" s="74"/>
      <c r="E81" s="74"/>
      <c r="F81" s="74"/>
      <c r="G81" s="72"/>
    </row>
    <row r="82" spans="1:7" ht="15" customHeight="1" thickBot="1">
      <c r="A82" s="75"/>
      <c r="B82" s="150" t="s">
        <v>108</v>
      </c>
      <c r="C82" s="151"/>
      <c r="D82" s="99"/>
      <c r="E82" s="66"/>
      <c r="F82" s="66"/>
      <c r="G82" s="72"/>
    </row>
    <row r="83" spans="1:7" ht="12" customHeight="1">
      <c r="A83" s="75"/>
      <c r="B83" s="92" t="s">
        <v>91</v>
      </c>
      <c r="C83" s="67" t="s">
        <v>109</v>
      </c>
      <c r="D83" s="93" t="s">
        <v>110</v>
      </c>
      <c r="E83" s="66"/>
      <c r="F83" s="66"/>
      <c r="G83" s="72"/>
    </row>
    <row r="84" spans="1:7" ht="12" customHeight="1">
      <c r="A84" s="75"/>
      <c r="B84" s="94" t="s">
        <v>111</v>
      </c>
      <c r="C84" s="68">
        <f>G31</f>
        <v>1540000</v>
      </c>
      <c r="D84" s="95">
        <f>(C84/C90)</f>
        <v>0.47511498862531526</v>
      </c>
      <c r="E84" s="66"/>
      <c r="F84" s="66"/>
      <c r="G84" s="72"/>
    </row>
    <row r="85" spans="1:7" ht="12" customHeight="1">
      <c r="A85" s="75"/>
      <c r="B85" s="94" t="s">
        <v>112</v>
      </c>
      <c r="C85" s="68">
        <f>G36</f>
        <v>0</v>
      </c>
      <c r="D85" s="95">
        <v>0</v>
      </c>
      <c r="E85" s="66"/>
      <c r="F85" s="66"/>
      <c r="G85" s="72"/>
    </row>
    <row r="86" spans="1:7" ht="12" customHeight="1">
      <c r="A86" s="75"/>
      <c r="B86" s="94" t="s">
        <v>113</v>
      </c>
      <c r="C86" s="68">
        <f>G41</f>
        <v>80000</v>
      </c>
      <c r="D86" s="95">
        <f>(C86/C90)</f>
        <v>2.4681298110405987E-2</v>
      </c>
      <c r="E86" s="66"/>
      <c r="F86" s="66"/>
      <c r="G86" s="72"/>
    </row>
    <row r="87" spans="1:7" ht="12" customHeight="1">
      <c r="A87" s="75"/>
      <c r="B87" s="94" t="s">
        <v>61</v>
      </c>
      <c r="C87" s="68">
        <f>G60</f>
        <v>1366972</v>
      </c>
      <c r="D87" s="95">
        <f>(C87/C90)</f>
        <v>0.42173304300722364</v>
      </c>
      <c r="E87" s="66"/>
      <c r="F87" s="66"/>
      <c r="G87" s="72"/>
    </row>
    <row r="88" spans="1:7" ht="12" customHeight="1">
      <c r="A88" s="75"/>
      <c r="B88" s="94" t="s">
        <v>114</v>
      </c>
      <c r="C88" s="69">
        <f>G65</f>
        <v>100000</v>
      </c>
      <c r="D88" s="95">
        <f>(C88/C90)</f>
        <v>3.0851622638007482E-2</v>
      </c>
      <c r="E88" s="71"/>
      <c r="F88" s="71"/>
      <c r="G88" s="72"/>
    </row>
    <row r="89" spans="1:7" ht="12" customHeight="1">
      <c r="A89" s="75"/>
      <c r="B89" s="94" t="s">
        <v>115</v>
      </c>
      <c r="C89" s="69">
        <f>G68</f>
        <v>154348.6</v>
      </c>
      <c r="D89" s="95">
        <f>(C89/C90)</f>
        <v>4.7619047619047616E-2</v>
      </c>
      <c r="E89" s="71"/>
      <c r="F89" s="71"/>
      <c r="G89" s="72"/>
    </row>
    <row r="90" spans="1:7" ht="12.75" customHeight="1" thickBot="1">
      <c r="A90" s="75"/>
      <c r="B90" s="96" t="s">
        <v>116</v>
      </c>
      <c r="C90" s="97">
        <f>SUM(C84:C89)</f>
        <v>3241320.6</v>
      </c>
      <c r="D90" s="98">
        <f>SUM(D84:D89)</f>
        <v>1</v>
      </c>
      <c r="E90" s="71"/>
      <c r="F90" s="71"/>
      <c r="G90" s="72"/>
    </row>
    <row r="91" spans="1:7" ht="12" customHeight="1">
      <c r="A91" s="75"/>
      <c r="B91" s="90"/>
      <c r="C91" s="77"/>
      <c r="D91" s="77"/>
      <c r="E91" s="77"/>
      <c r="F91" s="77"/>
      <c r="G91" s="72"/>
    </row>
    <row r="92" spans="1:7" ht="12.75" customHeight="1">
      <c r="A92" s="75"/>
      <c r="B92" s="91"/>
      <c r="C92" s="77"/>
      <c r="D92" s="77"/>
      <c r="E92" s="77"/>
      <c r="F92" s="77"/>
      <c r="G92" s="72"/>
    </row>
    <row r="93" spans="1:7" ht="12" customHeight="1" thickBot="1">
      <c r="A93" s="65"/>
      <c r="B93" s="111"/>
      <c r="C93" s="112" t="s">
        <v>117</v>
      </c>
      <c r="D93" s="113"/>
      <c r="E93" s="114"/>
      <c r="F93" s="70"/>
      <c r="G93" s="72"/>
    </row>
    <row r="94" spans="1:7" ht="12" customHeight="1">
      <c r="A94" s="75"/>
      <c r="B94" s="115" t="s">
        <v>118</v>
      </c>
      <c r="C94" s="116">
        <v>1800</v>
      </c>
      <c r="D94" s="116">
        <v>2000</v>
      </c>
      <c r="E94" s="117">
        <v>2100</v>
      </c>
      <c r="F94" s="110"/>
      <c r="G94" s="73"/>
    </row>
    <row r="95" spans="1:7" ht="12.75" customHeight="1" thickBot="1">
      <c r="A95" s="75"/>
      <c r="B95" s="96" t="s">
        <v>119</v>
      </c>
      <c r="C95" s="97">
        <f>(G69/C94)</f>
        <v>1800.7336666666667</v>
      </c>
      <c r="D95" s="97">
        <f>(G69/D94)</f>
        <v>1620.6603</v>
      </c>
      <c r="E95" s="118">
        <f>(G69/E94)</f>
        <v>1543.4860000000001</v>
      </c>
      <c r="F95" s="110"/>
      <c r="G95" s="73"/>
    </row>
    <row r="96" spans="1:7" ht="15.6" customHeight="1">
      <c r="A96" s="75"/>
      <c r="B96" s="101" t="s">
        <v>120</v>
      </c>
      <c r="C96" s="74"/>
      <c r="D96" s="74"/>
      <c r="E96" s="74"/>
      <c r="F96" s="74"/>
      <c r="G96" s="74"/>
    </row>
  </sheetData>
  <mergeCells count="8">
    <mergeCell ref="B82:C82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Usuario invitado</cp:lastModifiedBy>
  <cp:revision/>
  <dcterms:created xsi:type="dcterms:W3CDTF">2020-11-27T12:49:26Z</dcterms:created>
  <dcterms:modified xsi:type="dcterms:W3CDTF">2022-06-23T14:42:44Z</dcterms:modified>
  <cp:category/>
  <cp:contentStatus/>
</cp:coreProperties>
</file>