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92a\AC\Temp\"/>
    </mc:Choice>
  </mc:AlternateContent>
  <xr:revisionPtr revIDLastSave="24" documentId="8_{5EDE68F9-1C6F-4255-AAFA-55BC071B1D1D}" xr6:coauthVersionLast="47" xr6:coauthVersionMax="47" xr10:uidLastSave="{757C927D-035E-412B-9423-FA8DD3F3FDAF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1" l="1"/>
  <c r="G43" i="1"/>
  <c r="G65" i="1"/>
  <c r="C88" i="1"/>
  <c r="G59" i="1"/>
  <c r="G58" i="1"/>
  <c r="G56" i="1"/>
  <c r="G55" i="1"/>
  <c r="G53" i="1"/>
  <c r="G52" i="1"/>
  <c r="G51" i="1"/>
  <c r="G49" i="1"/>
  <c r="G48" i="1"/>
  <c r="G47" i="1"/>
  <c r="G46" i="1"/>
  <c r="G45" i="1"/>
  <c r="G60" i="1" s="1"/>
  <c r="C87" i="1" s="1"/>
  <c r="G38" i="1"/>
  <c r="G37" i="1"/>
  <c r="G36" i="1"/>
  <c r="G39" i="1"/>
  <c r="G26" i="1"/>
  <c r="G25" i="1"/>
  <c r="G24" i="1"/>
  <c r="G23" i="1"/>
  <c r="G22" i="1"/>
  <c r="G21" i="1"/>
  <c r="G27" i="1" s="1"/>
  <c r="C84" i="1" s="1"/>
  <c r="G12" i="1"/>
  <c r="G70" i="1"/>
  <c r="C86" i="1"/>
  <c r="G67" i="1"/>
  <c r="G68" i="1"/>
  <c r="C89" i="1"/>
  <c r="G69" i="1"/>
  <c r="C90" i="1"/>
  <c r="D88" i="1"/>
  <c r="D84" i="1"/>
  <c r="D86" i="1"/>
  <c r="D87" i="1"/>
  <c r="D89" i="1"/>
  <c r="G71" i="1"/>
  <c r="C95" i="1"/>
  <c r="D95" i="1"/>
  <c r="E95" i="1"/>
  <c r="D90" i="1"/>
</calcChain>
</file>

<file path=xl/sharedStrings.xml><?xml version="1.0" encoding="utf-8"?>
<sst xmlns="http://schemas.openxmlformats.org/spreadsheetml/2006/main" count="166" uniqueCount="111">
  <si>
    <t>RUBRO O CULTIVO</t>
  </si>
  <si>
    <t>CLAVELES</t>
  </si>
  <si>
    <t>RENDIMIENTO (Varas/Há)</t>
  </si>
  <si>
    <t>VARIEDAD</t>
  </si>
  <si>
    <t>VARIAS</t>
  </si>
  <si>
    <t>Fecha Estimada precio venta</t>
  </si>
  <si>
    <t>ANUAL</t>
  </si>
  <si>
    <t>NIVEL TECNOLÓGICO</t>
  </si>
  <si>
    <t>MEDIO</t>
  </si>
  <si>
    <t>PRECIO ESPERADO ($/vara)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</si>
  <si>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</si>
  <si>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</si>
  <si>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</si>
  <si>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</si>
  <si>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</si>
  <si>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</si>
  <si>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</si>
  <si>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</si>
  <si>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Vicuña- La Serena- Coquimbo- Andacollo</t>
  </si>
  <si>
    <t>FECHA DE COSECHA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</si>
  <si>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</si>
  <si>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</si>
  <si>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</si>
  <si>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</si>
  <si>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</si>
  <si>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</si>
  <si>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</si>
  <si>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</si>
  <si>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</si>
  <si>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</si>
  <si>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</si>
  <si>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APLICACIÓN PESTICIDAS</t>
  </si>
  <si>
    <t>JH</t>
  </si>
  <si>
    <t>SEPT-MAY</t>
  </si>
  <si>
    <t>APLICACIÓN FERTILIZANTES</t>
  </si>
  <si>
    <t>CONTROL DE MALEZAS</t>
  </si>
  <si>
    <t>Labores de manejo en general</t>
  </si>
  <si>
    <t>RIEGOS</t>
  </si>
  <si>
    <t>Cosecha, Selección, Embalaje</t>
  </si>
  <si>
    <t>Subtotal Jornadas Hombre</t>
  </si>
  <si>
    <t>JORNADAS ANIMAL</t>
  </si>
  <si>
    <t>Subtotal Jornadas Animal</t>
  </si>
  <si>
    <t>MAQUINARIA</t>
  </si>
  <si>
    <t>ARADURA</t>
  </si>
  <si>
    <t>JM</t>
  </si>
  <si>
    <t>SEPT</t>
  </si>
  <si>
    <t>RASTRAJES</t>
  </si>
  <si>
    <t>MELGADURA</t>
  </si>
  <si>
    <t>Subtotal Costo Maquinaria</t>
  </si>
  <si>
    <t>INSUMOS</t>
  </si>
  <si>
    <t>UNIDAD (Kg/l/u</t>
  </si>
  <si>
    <t>CANTIDAD (kg/I/u)</t>
  </si>
  <si>
    <t>SUBTOTAL ($)</t>
  </si>
  <si>
    <t>PLANTINES</t>
  </si>
  <si>
    <t>UN</t>
  </si>
  <si>
    <t>FERTILIZANTES</t>
  </si>
  <si>
    <t>NITRATO DE  AMONIO</t>
  </si>
  <si>
    <t>Kg</t>
  </si>
  <si>
    <t>NITRATO DE CALCIO</t>
  </si>
  <si>
    <t>25 Kg</t>
  </si>
  <si>
    <t>SULFATO DE MAGNESIO</t>
  </si>
  <si>
    <t>SULFATO DE POTASIO</t>
  </si>
  <si>
    <t>ACIDO FOSFORICO</t>
  </si>
  <si>
    <t>LT</t>
  </si>
  <si>
    <t>FUNGICIDAS</t>
  </si>
  <si>
    <t>ALIETTE</t>
  </si>
  <si>
    <t>MAY-SEPT</t>
  </si>
  <si>
    <t>ROVRAL</t>
  </si>
  <si>
    <t>PHYTON 27</t>
  </si>
  <si>
    <t>LT.</t>
  </si>
  <si>
    <t>INSECTICIDAS</t>
  </si>
  <si>
    <t>KARATE ZEON</t>
  </si>
  <si>
    <t>SEPT-FEB</t>
  </si>
  <si>
    <t>ACTARA</t>
  </si>
  <si>
    <t>KG</t>
  </si>
  <si>
    <t>ACARICIDA</t>
  </si>
  <si>
    <t>VERTIMEC</t>
  </si>
  <si>
    <t>ACABAN</t>
  </si>
  <si>
    <t>Subtotal Insumos</t>
  </si>
  <si>
    <t xml:space="preserve">   OTROS</t>
  </si>
  <si>
    <t>ITEM</t>
  </si>
  <si>
    <t>AMORTIZACIÓN INVERNADERO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</si>
  <si>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</si>
  <si>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</si>
  <si>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</si>
  <si>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</si>
  <si>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</si>
  <si>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</si>
  <si>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</si>
  <si>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</si>
  <si>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</si>
  <si>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</si>
  <si>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</si>
  <si>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</si>
  <si>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</si>
  <si>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</si>
  <si>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</si>
  <si>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</si>
  <si>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</si>
  <si>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</si>
  <si>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</si>
  <si>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</si>
  <si>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</si>
  <si>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</si>
  <si>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</si>
  <si>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</si>
  <si>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</si>
  <si>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($/varas)</t>
  </si>
  <si>
    <t>Rendimiento (varas/hà)</t>
  </si>
  <si>
    <t>Costo unitario ($/vara)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</si>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</sst>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0_ ;_ * \-#,##0.00_ ;_ * &quot;-&quot;_ ;_ @_ "/>
  </numFmts>
  <fonts count="20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0"/>
      <name val="Calibri"/>
      <family val="2"/>
    </font>
    <font>
      <b/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99">
    <xf numFmtId="0" fontId="0" fillId="0" borderId="0" xfId="0"/>
    <xf numFmtId="0" fontId="12" fillId="3" borderId="1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/>
    <xf numFmtId="17" fontId="13" fillId="0" borderId="1" xfId="0" applyNumberFormat="1" applyFont="1" applyBorder="1" applyAlignment="1">
      <alignment horizontal="right"/>
    </xf>
    <xf numFmtId="166" fontId="13" fillId="0" borderId="1" xfId="2" applyNumberFormat="1" applyFont="1" applyBorder="1"/>
    <xf numFmtId="166" fontId="13" fillId="0" borderId="1" xfId="2" applyNumberFormat="1" applyFont="1" applyBorder="1" applyAlignment="1">
      <alignment horizontal="right"/>
    </xf>
    <xf numFmtId="166" fontId="13" fillId="0" borderId="1" xfId="2" applyNumberFormat="1" applyFont="1" applyBorder="1" applyAlignment="1">
      <alignment vertical="center"/>
    </xf>
    <xf numFmtId="166" fontId="15" fillId="0" borderId="1" xfId="2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/>
    <xf numFmtId="166" fontId="10" fillId="0" borderId="0" xfId="2" applyNumberFormat="1" applyFont="1" applyBorder="1"/>
    <xf numFmtId="0" fontId="14" fillId="4" borderId="0" xfId="0" applyFont="1" applyFill="1"/>
    <xf numFmtId="166" fontId="14" fillId="4" borderId="0" xfId="2" applyNumberFormat="1" applyFont="1" applyFill="1" applyBorder="1"/>
    <xf numFmtId="0" fontId="12" fillId="5" borderId="0" xfId="0" applyFont="1" applyFill="1" applyAlignment="1">
      <alignment horizontal="center"/>
    </xf>
    <xf numFmtId="0" fontId="0" fillId="4" borderId="0" xfId="0" applyFill="1"/>
    <xf numFmtId="166" fontId="10" fillId="4" borderId="0" xfId="2" applyNumberFormat="1" applyFont="1" applyFill="1" applyBorder="1"/>
    <xf numFmtId="0" fontId="12" fillId="3" borderId="1" xfId="0" applyFont="1" applyFill="1" applyBorder="1" applyAlignment="1">
      <alignment horizontal="center"/>
    </xf>
    <xf numFmtId="166" fontId="12" fillId="3" borderId="1" xfId="2" applyNumberFormat="1" applyFont="1" applyFill="1" applyBorder="1" applyAlignment="1">
      <alignment horizontal="center" wrapText="1"/>
    </xf>
    <xf numFmtId="166" fontId="12" fillId="3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6" fontId="10" fillId="0" borderId="1" xfId="2" applyNumberFormat="1" applyFont="1" applyBorder="1"/>
    <xf numFmtId="0" fontId="14" fillId="0" borderId="1" xfId="0" applyFont="1" applyBorder="1"/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6" fontId="11" fillId="3" borderId="1" xfId="2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166" fontId="14" fillId="0" borderId="1" xfId="2" applyNumberFormat="1" applyFont="1" applyBorder="1"/>
    <xf numFmtId="0" fontId="16" fillId="3" borderId="1" xfId="0" applyFont="1" applyFill="1" applyBorder="1" applyAlignment="1">
      <alignment horizontal="center"/>
    </xf>
    <xf numFmtId="0" fontId="17" fillId="0" borderId="1" xfId="0" applyFont="1" applyBorder="1"/>
    <xf numFmtId="3" fontId="0" fillId="0" borderId="1" xfId="0" applyNumberFormat="1" applyBorder="1" applyAlignment="1">
      <alignment horizontal="center"/>
    </xf>
    <xf numFmtId="166" fontId="10" fillId="0" borderId="1" xfId="2" applyNumberFormat="1" applyFont="1" applyBorder="1" applyAlignment="1">
      <alignment horizontal="right"/>
    </xf>
    <xf numFmtId="0" fontId="11" fillId="5" borderId="0" xfId="0" applyFont="1" applyFill="1"/>
    <xf numFmtId="3" fontId="11" fillId="5" borderId="0" xfId="0" applyNumberFormat="1" applyFont="1" applyFill="1"/>
    <xf numFmtId="0" fontId="11" fillId="3" borderId="0" xfId="0" applyFont="1" applyFill="1" applyAlignment="1">
      <alignment horizontal="left"/>
    </xf>
    <xf numFmtId="0" fontId="0" fillId="3" borderId="0" xfId="0" applyFill="1"/>
    <xf numFmtId="3" fontId="11" fillId="3" borderId="0" xfId="0" applyNumberFormat="1" applyFont="1" applyFill="1"/>
    <xf numFmtId="0" fontId="12" fillId="5" borderId="0" xfId="0" applyFont="1" applyFill="1"/>
    <xf numFmtId="0" fontId="12" fillId="3" borderId="0" xfId="0" applyFont="1" applyFill="1"/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0" fontId="18" fillId="5" borderId="10" xfId="0" applyFont="1" applyFill="1" applyBorder="1"/>
    <xf numFmtId="0" fontId="7" fillId="4" borderId="0" xfId="0" applyFont="1" applyFill="1"/>
    <xf numFmtId="49" fontId="5" fillId="6" borderId="11" xfId="0" applyNumberFormat="1" applyFont="1" applyFill="1" applyBorder="1" applyAlignment="1">
      <alignment vertical="center"/>
    </xf>
    <xf numFmtId="49" fontId="5" fillId="6" borderId="12" xfId="0" applyNumberFormat="1" applyFont="1" applyFill="1" applyBorder="1" applyAlignment="1">
      <alignment vertical="center"/>
    </xf>
    <xf numFmtId="49" fontId="7" fillId="6" borderId="13" xfId="0" applyNumberFormat="1" applyFont="1" applyFill="1" applyBorder="1"/>
    <xf numFmtId="49" fontId="5" fillId="2" borderId="14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9" fontId="7" fillId="2" borderId="16" xfId="0" applyNumberFormat="1" applyFont="1" applyFill="1" applyBorder="1"/>
    <xf numFmtId="0" fontId="5" fillId="2" borderId="15" xfId="0" applyFont="1" applyFill="1" applyBorder="1" applyAlignment="1">
      <alignment vertical="center"/>
    </xf>
    <xf numFmtId="168" fontId="5" fillId="2" borderId="15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5" fillId="6" borderId="17" xfId="0" applyNumberFormat="1" applyFont="1" applyFill="1" applyBorder="1" applyAlignment="1">
      <alignment vertical="center"/>
    </xf>
    <xf numFmtId="168" fontId="5" fillId="6" borderId="18" xfId="0" applyNumberFormat="1" applyFont="1" applyFill="1" applyBorder="1" applyAlignment="1">
      <alignment vertical="center"/>
    </xf>
    <xf numFmtId="9" fontId="5" fillId="6" borderId="19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9" fillId="5" borderId="20" xfId="0" applyFont="1" applyFill="1" applyBorder="1" applyAlignment="1">
      <alignment vertical="center"/>
    </xf>
    <xf numFmtId="49" fontId="19" fillId="5" borderId="21" xfId="0" applyNumberFormat="1" applyFont="1" applyFill="1" applyBorder="1" applyAlignment="1">
      <alignment vertical="center"/>
    </xf>
    <xf numFmtId="0" fontId="19" fillId="5" borderId="21" xfId="0" applyFont="1" applyFill="1" applyBorder="1" applyAlignment="1">
      <alignment vertical="center"/>
    </xf>
    <xf numFmtId="0" fontId="19" fillId="5" borderId="10" xfId="0" applyFont="1" applyFill="1" applyBorder="1" applyAlignment="1">
      <alignment vertical="center"/>
    </xf>
    <xf numFmtId="49" fontId="5" fillId="6" borderId="22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169" fontId="10" fillId="0" borderId="0" xfId="1" applyNumberFormat="1" applyFont="1" applyBorder="1"/>
    <xf numFmtId="164" fontId="5" fillId="6" borderId="23" xfId="1" applyFont="1" applyFill="1" applyBorder="1" applyAlignment="1">
      <alignment vertical="center"/>
    </xf>
    <xf numFmtId="164" fontId="5" fillId="6" borderId="24" xfId="1" applyFont="1" applyFill="1" applyBorder="1" applyAlignment="1">
      <alignment vertical="center"/>
    </xf>
    <xf numFmtId="164" fontId="5" fillId="6" borderId="18" xfId="1" applyFont="1" applyFill="1" applyBorder="1" applyAlignment="1">
      <alignment vertical="center"/>
    </xf>
    <xf numFmtId="164" fontId="5" fillId="6" borderId="19" xfId="1" applyFont="1" applyFill="1" applyBorder="1" applyAlignment="1">
      <alignment vertical="center"/>
    </xf>
    <xf numFmtId="164" fontId="13" fillId="0" borderId="1" xfId="1" applyFont="1" applyBorder="1" applyAlignment="1">
      <alignment horizontal="center"/>
    </xf>
    <xf numFmtId="166" fontId="0" fillId="0" borderId="0" xfId="0" applyNumberFormat="1"/>
    <xf numFmtId="17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49" fontId="19" fillId="5" borderId="20" xfId="0" applyNumberFormat="1" applyFont="1" applyFill="1" applyBorder="1" applyAlignment="1">
      <alignment vertical="center"/>
    </xf>
    <xf numFmtId="0" fontId="19" fillId="5" borderId="21" xfId="0" applyFont="1" applyFill="1" applyBorder="1" applyAlignment="1">
      <alignment vertical="center"/>
    </xf>
    <xf numFmtId="0" fontId="1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E5536702-EBEC-61BB-F77C-1FE973F8B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0"/>
          <a:ext cx="6781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I97"/>
  <sheetViews>
    <sheetView tabSelected="1" zoomScale="120" zoomScaleNormal="120" workbookViewId="0">
      <selection activeCell="G12" sqref="G12"/>
    </sheetView>
  </sheetViews>
  <sheetFormatPr defaultColWidth="11.42578125" defaultRowHeight="15"/>
  <cols>
    <col min="1" max="1" width="3.42578125" customWidth="1"/>
    <col min="2" max="2" width="25.42578125" customWidth="1"/>
    <col min="4" max="4" width="14.5703125" bestFit="1" customWidth="1"/>
    <col min="6" max="6" width="24.42578125" bestFit="1" customWidth="1"/>
    <col min="7" max="7" width="14.42578125" bestFit="1" customWidth="1"/>
    <col min="8" max="8" width="13.85546875" bestFit="1" customWidth="1"/>
  </cols>
  <sheetData>
    <row r="9" spans="2:7">
      <c r="B9" s="1" t="s">
        <v>0</v>
      </c>
      <c r="C9" s="94" t="s">
        <v>1</v>
      </c>
      <c r="D9" s="94"/>
      <c r="F9" s="1" t="s">
        <v>2</v>
      </c>
      <c r="G9" s="2">
        <v>1500000</v>
      </c>
    </row>
    <row r="10" spans="2:7">
      <c r="B10" s="3" t="s">
        <v>3</v>
      </c>
      <c r="C10" s="95" t="s">
        <v>4</v>
      </c>
      <c r="D10" s="95"/>
      <c r="F10" s="4" t="s">
        <v>5</v>
      </c>
      <c r="G10" s="5" t="s">
        <v>6</v>
      </c>
    </row>
    <row r="11" spans="2:7">
      <c r="B11" s="3" t="s">
        <v>7</v>
      </c>
      <c r="C11" s="95" t="s">
        <v>8</v>
      </c>
      <c r="D11" s="95"/>
      <c r="F11" s="6" t="s">
        <v>9</v>
      </c>
      <c r="G11" s="7">
        <v>95</v>
      </c>
    </row>
    <row r="12" spans="2:7">
      <c r="B12" s="3" t="s">
        <v>10</v>
      </c>
      <c r="C12" s="95" t="s">
        <v>11</v>
      </c>
      <c r="D12" s="95"/>
      <c r="F12" s="6" t="s">
        <v>12</v>
      </c>
      <c r="G12" s="7">
        <f>SUM(G9*G11)</f>
        <v>142500000</v>
      </c>
    </row>
    <row r="13" spans="2:7">
      <c r="B13" s="3" t="s">
        <v>13</v>
      </c>
      <c r="C13" s="96" t="s">
        <v>14</v>
      </c>
      <c r="D13" s="96"/>
      <c r="F13" s="8" t="s">
        <v>15</v>
      </c>
      <c r="G13" s="9" t="s">
        <v>16</v>
      </c>
    </row>
    <row r="14" spans="2:7" ht="21" customHeight="1">
      <c r="B14" s="10" t="s">
        <v>17</v>
      </c>
      <c r="C14" s="97" t="s">
        <v>18</v>
      </c>
      <c r="D14" s="97"/>
      <c r="F14" s="6" t="s">
        <v>19</v>
      </c>
      <c r="G14" s="7" t="s">
        <v>6</v>
      </c>
    </row>
    <row r="15" spans="2:7">
      <c r="B15" s="10" t="s">
        <v>20</v>
      </c>
      <c r="C15" s="89">
        <v>44713</v>
      </c>
      <c r="D15" s="90"/>
      <c r="F15" s="6" t="s">
        <v>21</v>
      </c>
      <c r="G15" s="7" t="s">
        <v>22</v>
      </c>
    </row>
    <row r="16" spans="2:7">
      <c r="B16" s="11"/>
      <c r="F16" s="12"/>
      <c r="G16" s="12"/>
    </row>
    <row r="17" spans="2:7">
      <c r="B17" s="91" t="s">
        <v>23</v>
      </c>
      <c r="C17" s="91"/>
      <c r="D17" s="91"/>
      <c r="E17" s="91"/>
      <c r="F17" s="91"/>
      <c r="G17" s="91"/>
    </row>
    <row r="18" spans="2:7">
      <c r="B18" s="11"/>
      <c r="C18" s="13"/>
      <c r="D18" s="13"/>
      <c r="E18" s="13"/>
      <c r="F18" s="14"/>
      <c r="G18" s="14"/>
    </row>
    <row r="19" spans="2:7">
      <c r="B19" s="15" t="s">
        <v>24</v>
      </c>
      <c r="C19" s="16"/>
      <c r="D19" s="16"/>
      <c r="E19" s="16"/>
      <c r="F19" s="17"/>
      <c r="G19" s="17"/>
    </row>
    <row r="20" spans="2:7">
      <c r="B20" s="18" t="s">
        <v>25</v>
      </c>
      <c r="C20" s="18" t="s">
        <v>26</v>
      </c>
      <c r="D20" s="18" t="s">
        <v>27</v>
      </c>
      <c r="E20" s="18" t="s">
        <v>28</v>
      </c>
      <c r="F20" s="19" t="s">
        <v>29</v>
      </c>
      <c r="G20" s="20" t="s">
        <v>30</v>
      </c>
    </row>
    <row r="21" spans="2:7">
      <c r="B21" s="4" t="s">
        <v>31</v>
      </c>
      <c r="C21" s="21" t="s">
        <v>32</v>
      </c>
      <c r="D21" s="21">
        <v>120</v>
      </c>
      <c r="E21" s="21" t="s">
        <v>33</v>
      </c>
      <c r="F21" s="22">
        <v>30000</v>
      </c>
      <c r="G21" s="22">
        <f t="shared" ref="G21:G26" si="0">D21*F21</f>
        <v>3600000</v>
      </c>
    </row>
    <row r="22" spans="2:7">
      <c r="B22" s="23" t="s">
        <v>34</v>
      </c>
      <c r="C22" s="21" t="s">
        <v>32</v>
      </c>
      <c r="D22" s="21">
        <v>56</v>
      </c>
      <c r="E22" s="21" t="s">
        <v>33</v>
      </c>
      <c r="F22" s="22">
        <v>30000</v>
      </c>
      <c r="G22" s="22">
        <f t="shared" si="0"/>
        <v>1680000</v>
      </c>
    </row>
    <row r="23" spans="2:7">
      <c r="B23" s="23" t="s">
        <v>35</v>
      </c>
      <c r="C23" s="21" t="s">
        <v>32</v>
      </c>
      <c r="D23" s="21">
        <v>25</v>
      </c>
      <c r="E23" s="21" t="s">
        <v>33</v>
      </c>
      <c r="F23" s="22">
        <v>30000</v>
      </c>
      <c r="G23" s="22">
        <f t="shared" si="0"/>
        <v>750000</v>
      </c>
    </row>
    <row r="24" spans="2:7">
      <c r="B24" s="4" t="s">
        <v>36</v>
      </c>
      <c r="C24" s="21" t="s">
        <v>32</v>
      </c>
      <c r="D24" s="21">
        <v>200</v>
      </c>
      <c r="E24" s="21" t="s">
        <v>33</v>
      </c>
      <c r="F24" s="22">
        <v>30000</v>
      </c>
      <c r="G24" s="22">
        <f t="shared" si="0"/>
        <v>6000000</v>
      </c>
    </row>
    <row r="25" spans="2:7">
      <c r="B25" s="23" t="s">
        <v>37</v>
      </c>
      <c r="C25" s="21" t="s">
        <v>32</v>
      </c>
      <c r="D25" s="21">
        <v>200</v>
      </c>
      <c r="E25" s="21" t="s">
        <v>33</v>
      </c>
      <c r="F25" s="22">
        <v>30000</v>
      </c>
      <c r="G25" s="22">
        <f t="shared" si="0"/>
        <v>6000000</v>
      </c>
    </row>
    <row r="26" spans="2:7">
      <c r="B26" s="4" t="s">
        <v>38</v>
      </c>
      <c r="C26" s="21" t="s">
        <v>32</v>
      </c>
      <c r="D26" s="87">
        <v>1512</v>
      </c>
      <c r="E26" s="21" t="s">
        <v>33</v>
      </c>
      <c r="F26" s="22">
        <v>30000</v>
      </c>
      <c r="G26" s="22">
        <f t="shared" si="0"/>
        <v>45360000</v>
      </c>
    </row>
    <row r="27" spans="2:7">
      <c r="B27" s="24" t="s">
        <v>39</v>
      </c>
      <c r="C27" s="25"/>
      <c r="D27" s="25"/>
      <c r="E27" s="25"/>
      <c r="F27" s="26"/>
      <c r="G27" s="27">
        <f>SUM(G21:G26)</f>
        <v>63390000</v>
      </c>
    </row>
    <row r="28" spans="2:7">
      <c r="F28" s="12"/>
      <c r="G28" s="12"/>
    </row>
    <row r="29" spans="2:7">
      <c r="B29" s="15" t="s">
        <v>40</v>
      </c>
      <c r="F29" s="12"/>
      <c r="G29" s="12"/>
    </row>
    <row r="30" spans="2:7">
      <c r="B30" s="18" t="s">
        <v>25</v>
      </c>
      <c r="C30" s="18" t="s">
        <v>26</v>
      </c>
      <c r="D30" s="18" t="s">
        <v>27</v>
      </c>
      <c r="E30" s="18" t="s">
        <v>28</v>
      </c>
      <c r="F30" s="19" t="s">
        <v>29</v>
      </c>
      <c r="G30" s="20" t="s">
        <v>30</v>
      </c>
    </row>
    <row r="31" spans="2:7">
      <c r="B31" s="28"/>
      <c r="C31" s="29"/>
      <c r="D31" s="29"/>
      <c r="E31" s="29"/>
      <c r="F31" s="22"/>
      <c r="G31" s="22">
        <v>0</v>
      </c>
    </row>
    <row r="32" spans="2:7">
      <c r="B32" s="24" t="s">
        <v>41</v>
      </c>
      <c r="C32" s="25"/>
      <c r="D32" s="25"/>
      <c r="E32" s="25"/>
      <c r="F32" s="26"/>
      <c r="G32" s="30">
        <v>0</v>
      </c>
    </row>
    <row r="33" spans="2:9">
      <c r="F33" s="12"/>
      <c r="G33" s="12"/>
    </row>
    <row r="34" spans="2:9">
      <c r="B34" s="15" t="s">
        <v>42</v>
      </c>
      <c r="F34" s="12"/>
      <c r="G34" s="12"/>
    </row>
    <row r="35" spans="2:9">
      <c r="B35" s="18" t="s">
        <v>25</v>
      </c>
      <c r="C35" s="18" t="s">
        <v>26</v>
      </c>
      <c r="D35" s="18" t="s">
        <v>27</v>
      </c>
      <c r="E35" s="18" t="s">
        <v>28</v>
      </c>
      <c r="F35" s="19" t="s">
        <v>29</v>
      </c>
      <c r="G35" s="20" t="s">
        <v>30</v>
      </c>
    </row>
    <row r="36" spans="2:9">
      <c r="B36" s="23" t="s">
        <v>43</v>
      </c>
      <c r="C36" s="31" t="s">
        <v>44</v>
      </c>
      <c r="D36" s="31">
        <v>6.25E-2</v>
      </c>
      <c r="E36" s="32" t="s">
        <v>45</v>
      </c>
      <c r="F36" s="33">
        <v>200000</v>
      </c>
      <c r="G36" s="33">
        <f>F36*D36</f>
        <v>12500</v>
      </c>
      <c r="I36" s="82"/>
    </row>
    <row r="37" spans="2:9">
      <c r="B37" s="23" t="s">
        <v>46</v>
      </c>
      <c r="C37" s="31" t="s">
        <v>44</v>
      </c>
      <c r="D37" s="31">
        <v>4.3749999999999997E-2</v>
      </c>
      <c r="E37" s="32" t="s">
        <v>45</v>
      </c>
      <c r="F37" s="33">
        <v>200000</v>
      </c>
      <c r="G37" s="33">
        <f>F37*D37</f>
        <v>8750</v>
      </c>
      <c r="I37" s="82"/>
    </row>
    <row r="38" spans="2:9">
      <c r="B38" s="23" t="s">
        <v>47</v>
      </c>
      <c r="C38" s="31" t="s">
        <v>44</v>
      </c>
      <c r="D38" s="31">
        <v>4.3749999999999997E-2</v>
      </c>
      <c r="E38" s="31" t="s">
        <v>45</v>
      </c>
      <c r="F38" s="33">
        <v>200000</v>
      </c>
      <c r="G38" s="33">
        <f>F38*D38</f>
        <v>8750</v>
      </c>
      <c r="I38" s="82"/>
    </row>
    <row r="39" spans="2:9">
      <c r="B39" s="24" t="s">
        <v>48</v>
      </c>
      <c r="C39" s="25"/>
      <c r="D39" s="25"/>
      <c r="E39" s="25"/>
      <c r="F39" s="26"/>
      <c r="G39" s="27">
        <f>SUM(G36:G38)</f>
        <v>30000</v>
      </c>
    </row>
    <row r="40" spans="2:9">
      <c r="F40" s="12"/>
      <c r="G40" s="12"/>
    </row>
    <row r="41" spans="2:9">
      <c r="B41" s="15" t="s">
        <v>49</v>
      </c>
      <c r="F41" s="12"/>
      <c r="G41" s="12"/>
    </row>
    <row r="42" spans="2:9">
      <c r="B42" s="18" t="s">
        <v>49</v>
      </c>
      <c r="C42" s="34" t="s">
        <v>50</v>
      </c>
      <c r="D42" s="34" t="s">
        <v>51</v>
      </c>
      <c r="E42" s="18" t="s">
        <v>28</v>
      </c>
      <c r="F42" s="20" t="s">
        <v>29</v>
      </c>
      <c r="G42" s="20" t="s">
        <v>52</v>
      </c>
    </row>
    <row r="43" spans="2:9">
      <c r="B43" s="35" t="s">
        <v>53</v>
      </c>
      <c r="C43" s="29" t="s">
        <v>54</v>
      </c>
      <c r="D43" s="36">
        <v>200000</v>
      </c>
      <c r="E43" s="21" t="s">
        <v>45</v>
      </c>
      <c r="F43" s="22">
        <v>172</v>
      </c>
      <c r="G43" s="22">
        <f>F43*D43</f>
        <v>34400000</v>
      </c>
      <c r="H43" s="88"/>
    </row>
    <row r="44" spans="2:9">
      <c r="B44" s="35" t="s">
        <v>55</v>
      </c>
      <c r="C44" s="29"/>
      <c r="D44" s="29"/>
      <c r="E44" s="21"/>
      <c r="F44" s="22"/>
      <c r="G44" s="22"/>
    </row>
    <row r="45" spans="2:9">
      <c r="B45" s="23" t="s">
        <v>56</v>
      </c>
      <c r="C45" s="29" t="s">
        <v>57</v>
      </c>
      <c r="D45" s="29">
        <v>237</v>
      </c>
      <c r="E45" s="21" t="s">
        <v>33</v>
      </c>
      <c r="F45" s="22">
        <v>1632</v>
      </c>
      <c r="G45" s="22">
        <f>F45*D45</f>
        <v>386784</v>
      </c>
    </row>
    <row r="46" spans="2:9">
      <c r="B46" s="23" t="s">
        <v>58</v>
      </c>
      <c r="C46" s="29" t="s">
        <v>59</v>
      </c>
      <c r="D46" s="29">
        <v>24</v>
      </c>
      <c r="E46" s="21" t="s">
        <v>33</v>
      </c>
      <c r="F46" s="22">
        <v>26400</v>
      </c>
      <c r="G46" s="22">
        <f>F46*D46</f>
        <v>633600</v>
      </c>
    </row>
    <row r="47" spans="2:9">
      <c r="B47" s="23" t="s">
        <v>60</v>
      </c>
      <c r="C47" s="29" t="s">
        <v>57</v>
      </c>
      <c r="D47" s="36">
        <v>585</v>
      </c>
      <c r="E47" s="21" t="s">
        <v>33</v>
      </c>
      <c r="F47" s="22">
        <v>839</v>
      </c>
      <c r="G47" s="22">
        <f>F47*D47</f>
        <v>490815</v>
      </c>
    </row>
    <row r="48" spans="2:9">
      <c r="B48" s="23" t="s">
        <v>61</v>
      </c>
      <c r="C48" s="29" t="s">
        <v>57</v>
      </c>
      <c r="D48" s="36">
        <v>1736</v>
      </c>
      <c r="E48" s="21" t="s">
        <v>33</v>
      </c>
      <c r="F48" s="22">
        <v>1593</v>
      </c>
      <c r="G48" s="22">
        <f>F48*D48</f>
        <v>2765448</v>
      </c>
    </row>
    <row r="49" spans="2:7">
      <c r="B49" s="23" t="s">
        <v>62</v>
      </c>
      <c r="C49" s="29" t="s">
        <v>63</v>
      </c>
      <c r="D49" s="36">
        <v>2632</v>
      </c>
      <c r="E49" s="21" t="s">
        <v>33</v>
      </c>
      <c r="F49" s="22">
        <v>3224</v>
      </c>
      <c r="G49" s="22">
        <f>F49*D49</f>
        <v>8485568</v>
      </c>
    </row>
    <row r="50" spans="2:7">
      <c r="B50" s="35" t="s">
        <v>64</v>
      </c>
      <c r="C50" s="29"/>
      <c r="D50" s="29"/>
      <c r="E50" s="21"/>
      <c r="F50" s="22"/>
      <c r="G50" s="22"/>
    </row>
    <row r="51" spans="2:7">
      <c r="B51" s="23" t="s">
        <v>65</v>
      </c>
      <c r="C51" s="29" t="s">
        <v>57</v>
      </c>
      <c r="D51" s="29">
        <v>4.5</v>
      </c>
      <c r="E51" s="21" t="s">
        <v>66</v>
      </c>
      <c r="F51" s="22">
        <v>59560</v>
      </c>
      <c r="G51" s="22">
        <f>F51*D51</f>
        <v>268020</v>
      </c>
    </row>
    <row r="52" spans="2:7">
      <c r="B52" s="23" t="s">
        <v>67</v>
      </c>
      <c r="C52" s="29" t="s">
        <v>57</v>
      </c>
      <c r="D52" s="29">
        <v>1.2</v>
      </c>
      <c r="E52" s="21" t="s">
        <v>66</v>
      </c>
      <c r="F52" s="22">
        <v>59020</v>
      </c>
      <c r="G52" s="22">
        <f>F52*D52</f>
        <v>70824</v>
      </c>
    </row>
    <row r="53" spans="2:7">
      <c r="B53" s="23" t="s">
        <v>68</v>
      </c>
      <c r="C53" s="29" t="s">
        <v>69</v>
      </c>
      <c r="D53" s="29">
        <v>7.5</v>
      </c>
      <c r="E53" s="21" t="s">
        <v>66</v>
      </c>
      <c r="F53" s="22">
        <v>81200</v>
      </c>
      <c r="G53" s="22">
        <f>F53*D53</f>
        <v>609000</v>
      </c>
    </row>
    <row r="54" spans="2:7">
      <c r="B54" s="35" t="s">
        <v>70</v>
      </c>
      <c r="C54" s="29"/>
      <c r="D54" s="29"/>
      <c r="E54" s="21"/>
      <c r="F54" s="22"/>
      <c r="G54" s="22"/>
    </row>
    <row r="55" spans="2:7">
      <c r="B55" s="23" t="s">
        <v>71</v>
      </c>
      <c r="C55" s="29" t="s">
        <v>69</v>
      </c>
      <c r="D55" s="29">
        <v>1.2</v>
      </c>
      <c r="E55" s="21" t="s">
        <v>72</v>
      </c>
      <c r="F55" s="22">
        <v>49200</v>
      </c>
      <c r="G55" s="22">
        <f>F55*D55</f>
        <v>59040</v>
      </c>
    </row>
    <row r="56" spans="2:7">
      <c r="B56" s="23" t="s">
        <v>73</v>
      </c>
      <c r="C56" s="29" t="s">
        <v>74</v>
      </c>
      <c r="D56" s="29">
        <v>1.6</v>
      </c>
      <c r="E56" s="21" t="s">
        <v>72</v>
      </c>
      <c r="F56" s="22">
        <v>282340</v>
      </c>
      <c r="G56" s="22">
        <f>F56*D56</f>
        <v>451744</v>
      </c>
    </row>
    <row r="57" spans="2:7">
      <c r="B57" s="35" t="s">
        <v>75</v>
      </c>
      <c r="C57" s="29"/>
      <c r="D57" s="29"/>
      <c r="E57" s="21"/>
      <c r="F57" s="22"/>
      <c r="G57" s="22"/>
    </row>
    <row r="58" spans="2:7">
      <c r="B58" s="23" t="s">
        <v>76</v>
      </c>
      <c r="C58" s="29" t="s">
        <v>69</v>
      </c>
      <c r="D58" s="29">
        <v>4.8</v>
      </c>
      <c r="E58" s="21" t="s">
        <v>72</v>
      </c>
      <c r="F58" s="37">
        <v>25810</v>
      </c>
      <c r="G58" s="22">
        <f>F58*D58</f>
        <v>123888</v>
      </c>
    </row>
    <row r="59" spans="2:7">
      <c r="B59" s="23" t="s">
        <v>77</v>
      </c>
      <c r="C59" s="29" t="s">
        <v>69</v>
      </c>
      <c r="D59" s="29">
        <v>4.3</v>
      </c>
      <c r="E59" s="21" t="s">
        <v>72</v>
      </c>
      <c r="F59" s="22">
        <v>112300</v>
      </c>
      <c r="G59" s="22">
        <f>F59*D59</f>
        <v>482890</v>
      </c>
    </row>
    <row r="60" spans="2:7">
      <c r="B60" s="24" t="s">
        <v>78</v>
      </c>
      <c r="C60" s="25"/>
      <c r="D60" s="25"/>
      <c r="E60" s="25"/>
      <c r="F60" s="26"/>
      <c r="G60" s="27">
        <f>SUM(G43:G59)</f>
        <v>49227621</v>
      </c>
    </row>
    <row r="61" spans="2:7">
      <c r="F61" s="12"/>
      <c r="G61" s="12"/>
    </row>
    <row r="62" spans="2:7">
      <c r="B62" s="38" t="s">
        <v>79</v>
      </c>
      <c r="F62" s="12"/>
      <c r="G62" s="12"/>
    </row>
    <row r="63" spans="2:7">
      <c r="B63" s="18" t="s">
        <v>80</v>
      </c>
      <c r="C63" s="34" t="s">
        <v>50</v>
      </c>
      <c r="D63" s="34" t="s">
        <v>51</v>
      </c>
      <c r="E63" s="18" t="s">
        <v>28</v>
      </c>
      <c r="F63" s="20" t="s">
        <v>29</v>
      </c>
      <c r="G63" s="20" t="s">
        <v>52</v>
      </c>
    </row>
    <row r="64" spans="2:7">
      <c r="B64" s="4" t="s">
        <v>81</v>
      </c>
      <c r="C64" s="29" t="s">
        <v>54</v>
      </c>
      <c r="D64" s="29">
        <v>50</v>
      </c>
      <c r="E64" s="29" t="s">
        <v>6</v>
      </c>
      <c r="F64" s="22">
        <v>167500</v>
      </c>
      <c r="G64" s="22">
        <f>F64*D64</f>
        <v>8375000</v>
      </c>
    </row>
    <row r="65" spans="2:7">
      <c r="B65" s="24" t="s">
        <v>82</v>
      </c>
      <c r="C65" s="25"/>
      <c r="D65" s="25"/>
      <c r="E65" s="25"/>
      <c r="F65" s="26"/>
      <c r="G65" s="27">
        <f>SUM(G64:G64)</f>
        <v>8375000</v>
      </c>
    </row>
    <row r="67" spans="2:7">
      <c r="B67" s="38" t="s">
        <v>83</v>
      </c>
      <c r="C67" s="38"/>
      <c r="D67" s="38"/>
      <c r="E67" s="38"/>
      <c r="F67" s="38"/>
      <c r="G67" s="39">
        <f>SUM(G27+G39+G60+G65)</f>
        <v>121022621</v>
      </c>
    </row>
    <row r="68" spans="2:7">
      <c r="B68" s="40" t="s">
        <v>84</v>
      </c>
      <c r="C68" s="41"/>
      <c r="D68" s="41"/>
      <c r="E68" s="41"/>
      <c r="F68" s="41"/>
      <c r="G68" s="42">
        <f>SUM(G67*5/100)</f>
        <v>6051131.0499999998</v>
      </c>
    </row>
    <row r="69" spans="2:7">
      <c r="B69" s="43" t="s">
        <v>85</v>
      </c>
      <c r="C69" s="43"/>
      <c r="D69" s="43"/>
      <c r="E69" s="43"/>
      <c r="F69" s="43"/>
      <c r="G69" s="39">
        <f>SUM(G67:G68)</f>
        <v>127073752.05</v>
      </c>
    </row>
    <row r="70" spans="2:7">
      <c r="B70" s="44" t="s">
        <v>86</v>
      </c>
      <c r="C70" s="44"/>
      <c r="D70" s="44"/>
      <c r="E70" s="44"/>
      <c r="F70" s="44"/>
      <c r="G70" s="42">
        <f>SUM(G12*1)</f>
        <v>142500000</v>
      </c>
    </row>
    <row r="71" spans="2:7">
      <c r="B71" s="43" t="s">
        <v>87</v>
      </c>
      <c r="C71" s="38"/>
      <c r="D71" s="38"/>
      <c r="E71" s="38"/>
      <c r="F71" s="38"/>
      <c r="G71" s="39">
        <f>SUM(G70-G69)</f>
        <v>15426247.950000003</v>
      </c>
    </row>
    <row r="72" spans="2:7">
      <c r="B72" s="45" t="s">
        <v>88</v>
      </c>
      <c r="C72" s="46"/>
      <c r="D72" s="46"/>
      <c r="E72" s="46"/>
      <c r="F72" s="46"/>
      <c r="G72" s="47"/>
    </row>
    <row r="73" spans="2:7" ht="15.75" thickBot="1">
      <c r="B73" s="48"/>
      <c r="C73" s="46"/>
      <c r="D73" s="46"/>
      <c r="E73" s="46"/>
      <c r="F73" s="46"/>
      <c r="G73" s="47"/>
    </row>
    <row r="74" spans="2:7">
      <c r="B74" s="49" t="s">
        <v>89</v>
      </c>
      <c r="C74" s="50"/>
      <c r="D74" s="50"/>
      <c r="E74" s="50"/>
      <c r="F74" s="51"/>
      <c r="G74" s="47"/>
    </row>
    <row r="75" spans="2:7">
      <c r="B75" s="52" t="s">
        <v>90</v>
      </c>
      <c r="C75" s="53"/>
      <c r="D75" s="53"/>
      <c r="E75" s="53"/>
      <c r="F75" s="54"/>
      <c r="G75" s="47"/>
    </row>
    <row r="76" spans="2:7">
      <c r="B76" s="52" t="s">
        <v>91</v>
      </c>
      <c r="C76" s="53"/>
      <c r="D76" s="53"/>
      <c r="E76" s="53"/>
      <c r="F76" s="54"/>
      <c r="G76" s="47"/>
    </row>
    <row r="77" spans="2:7">
      <c r="B77" s="52" t="s">
        <v>92</v>
      </c>
      <c r="C77" s="53"/>
      <c r="D77" s="53"/>
      <c r="E77" s="53"/>
      <c r="F77" s="54"/>
      <c r="G77" s="47"/>
    </row>
    <row r="78" spans="2:7">
      <c r="B78" s="52" t="s">
        <v>93</v>
      </c>
      <c r="C78" s="53"/>
      <c r="D78" s="53"/>
      <c r="E78" s="53"/>
      <c r="F78" s="54"/>
      <c r="G78" s="47"/>
    </row>
    <row r="79" spans="2:7">
      <c r="B79" s="52" t="s">
        <v>94</v>
      </c>
      <c r="C79" s="53"/>
      <c r="D79" s="53"/>
      <c r="E79" s="53"/>
      <c r="F79" s="54"/>
      <c r="G79" s="47"/>
    </row>
    <row r="80" spans="2:7" ht="15.75" thickBot="1">
      <c r="B80" s="55" t="s">
        <v>95</v>
      </c>
      <c r="C80" s="56"/>
      <c r="D80" s="56"/>
      <c r="E80" s="56"/>
      <c r="F80" s="57"/>
      <c r="G80" s="47"/>
    </row>
    <row r="81" spans="2:7" ht="15.75" thickBot="1">
      <c r="B81" s="58"/>
      <c r="C81" s="53"/>
      <c r="D81" s="53"/>
      <c r="E81" s="53"/>
      <c r="F81" s="53"/>
      <c r="G81" s="47"/>
    </row>
    <row r="82" spans="2:7" ht="15.75" thickBot="1">
      <c r="B82" s="92" t="s">
        <v>96</v>
      </c>
      <c r="C82" s="93"/>
      <c r="D82" s="59"/>
      <c r="E82" s="60"/>
      <c r="F82" s="60"/>
      <c r="G82" s="47"/>
    </row>
    <row r="83" spans="2:7">
      <c r="B83" s="61" t="s">
        <v>97</v>
      </c>
      <c r="C83" s="62" t="s">
        <v>98</v>
      </c>
      <c r="D83" s="63" t="s">
        <v>99</v>
      </c>
      <c r="E83" s="60"/>
      <c r="F83" s="60"/>
      <c r="G83" s="47"/>
    </row>
    <row r="84" spans="2:7">
      <c r="B84" s="64" t="s">
        <v>100</v>
      </c>
      <c r="C84" s="65">
        <f>G27</f>
        <v>63390000</v>
      </c>
      <c r="D84" s="66">
        <f>(C84/C90)</f>
        <v>0.49884416708698265</v>
      </c>
      <c r="E84" s="60"/>
      <c r="F84" s="60"/>
      <c r="G84" s="47"/>
    </row>
    <row r="85" spans="2:7">
      <c r="B85" s="64" t="s">
        <v>101</v>
      </c>
      <c r="C85" s="67">
        <v>0</v>
      </c>
      <c r="D85" s="66">
        <v>0</v>
      </c>
      <c r="E85" s="60"/>
      <c r="F85" s="60"/>
      <c r="G85" s="47"/>
    </row>
    <row r="86" spans="2:7">
      <c r="B86" s="64" t="s">
        <v>102</v>
      </c>
      <c r="C86" s="65">
        <f>G39</f>
        <v>30000</v>
      </c>
      <c r="D86" s="66">
        <f>(C86/C90)</f>
        <v>2.3608337297064961E-4</v>
      </c>
      <c r="E86" s="60"/>
      <c r="F86" s="60"/>
      <c r="G86" s="47"/>
    </row>
    <row r="87" spans="2:7">
      <c r="B87" s="64" t="s">
        <v>103</v>
      </c>
      <c r="C87" s="65">
        <f>G60</f>
        <v>49227621</v>
      </c>
      <c r="D87" s="66">
        <f>(C87/C90)</f>
        <v>0.38739409363335942</v>
      </c>
      <c r="E87" s="60"/>
      <c r="F87" s="60"/>
      <c r="G87" s="47"/>
    </row>
    <row r="88" spans="2:7">
      <c r="B88" s="64" t="s">
        <v>104</v>
      </c>
      <c r="C88" s="68">
        <f>G65</f>
        <v>8375000</v>
      </c>
      <c r="D88" s="66">
        <f>(C88/C90)</f>
        <v>6.5906608287639681E-2</v>
      </c>
      <c r="E88" s="69"/>
      <c r="F88" s="69"/>
      <c r="G88" s="47"/>
    </row>
    <row r="89" spans="2:7">
      <c r="B89" s="64" t="s">
        <v>105</v>
      </c>
      <c r="C89" s="68">
        <f>G68</f>
        <v>6051131.0499999998</v>
      </c>
      <c r="D89" s="66">
        <f>(C89/C90)</f>
        <v>4.7619047619047616E-2</v>
      </c>
      <c r="E89" s="69"/>
      <c r="F89" s="69"/>
      <c r="G89" s="47"/>
    </row>
    <row r="90" spans="2:7" ht="15.75" thickBot="1">
      <c r="B90" s="70" t="s">
        <v>106</v>
      </c>
      <c r="C90" s="71">
        <f>SUM(C84:C89)</f>
        <v>127073752.05</v>
      </c>
      <c r="D90" s="72">
        <f>SUM(D84:D89)</f>
        <v>1</v>
      </c>
      <c r="E90" s="69"/>
      <c r="F90" s="69"/>
      <c r="G90" s="47"/>
    </row>
    <row r="91" spans="2:7">
      <c r="B91" s="48"/>
      <c r="C91" s="46"/>
      <c r="D91" s="46"/>
      <c r="E91" s="46"/>
      <c r="F91" s="46"/>
      <c r="G91" s="47"/>
    </row>
    <row r="92" spans="2:7" ht="15.75" thickBot="1">
      <c r="B92" s="73"/>
      <c r="C92" s="46"/>
      <c r="D92" s="46"/>
      <c r="E92" s="46"/>
      <c r="F92" s="46"/>
      <c r="G92" s="47"/>
    </row>
    <row r="93" spans="2:7" ht="15.75" thickBot="1">
      <c r="B93" s="74"/>
      <c r="C93" s="75" t="s">
        <v>107</v>
      </c>
      <c r="D93" s="76"/>
      <c r="E93" s="77"/>
      <c r="F93" s="69"/>
      <c r="G93" s="47"/>
    </row>
    <row r="94" spans="2:7">
      <c r="B94" s="78" t="s">
        <v>108</v>
      </c>
      <c r="C94" s="83">
        <v>1200000</v>
      </c>
      <c r="D94" s="83">
        <v>1500000</v>
      </c>
      <c r="E94" s="84">
        <v>1700000</v>
      </c>
      <c r="F94" s="79"/>
      <c r="G94" s="80"/>
    </row>
    <row r="95" spans="2:7" ht="15.75" thickBot="1">
      <c r="B95" s="70" t="s">
        <v>109</v>
      </c>
      <c r="C95" s="85">
        <f>(G69/C94)</f>
        <v>105.89479337499999</v>
      </c>
      <c r="D95" s="85">
        <f>(G69/D94)</f>
        <v>84.715834700000002</v>
      </c>
      <c r="E95" s="86">
        <f>(G69/E94)</f>
        <v>74.749265911764709</v>
      </c>
      <c r="F95" s="79"/>
      <c r="G95" s="80"/>
    </row>
    <row r="96" spans="2:7">
      <c r="B96" s="81" t="s">
        <v>110</v>
      </c>
      <c r="C96" s="53"/>
      <c r="D96" s="53"/>
      <c r="E96" s="53"/>
      <c r="F96" s="53"/>
      <c r="G96" s="53"/>
    </row>
    <row r="97" spans="1:7">
      <c r="A97" s="98"/>
      <c r="B97" s="98"/>
      <c r="C97" s="98"/>
      <c r="D97" s="98"/>
      <c r="E97" s="98"/>
      <c r="F97" s="98"/>
      <c r="G97" s="98"/>
    </row>
  </sheetData>
  <mergeCells count="10">
    <mergeCell ref="C15:D15"/>
    <mergeCell ref="B17:G17"/>
    <mergeCell ref="B82:C82"/>
    <mergeCell ref="A97:G9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8F47C4-B87E-4874-8AD8-07F4BAD6E0D8}"/>
</file>

<file path=customXml/itemProps2.xml><?xml version="1.0" encoding="utf-8"?>
<ds:datastoreItem xmlns:ds="http://schemas.openxmlformats.org/officeDocument/2006/customXml" ds:itemID="{5E81F61C-A227-45C3-A735-A4B88CE63FD6}"/>
</file>

<file path=customXml/itemProps3.xml><?xml version="1.0" encoding="utf-8"?>
<ds:datastoreItem xmlns:ds="http://schemas.openxmlformats.org/officeDocument/2006/customXml" ds:itemID="{BB749500-6EC3-41D3-9DA8-DF62CBD3C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2022-03-15T19:34:22Z</dcterms:created>
  <dcterms:modified xsi:type="dcterms:W3CDTF">2022-06-17T21:41:37Z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