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COLIFL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54" i="1" l="1"/>
  <c r="G55" i="1"/>
  <c r="G57" i="1"/>
  <c r="G58" i="1"/>
  <c r="G60" i="1"/>
  <c r="G62" i="1"/>
  <c r="G63" i="1"/>
  <c r="G52" i="1"/>
  <c r="G42" i="1"/>
  <c r="G43" i="1"/>
  <c r="G44" i="1"/>
  <c r="G45" i="1"/>
  <c r="G46" i="1"/>
  <c r="G47" i="1"/>
  <c r="G22" i="1"/>
  <c r="G23" i="1"/>
  <c r="G24" i="1"/>
  <c r="G25" i="1"/>
  <c r="G26" i="1"/>
  <c r="G27" i="1"/>
  <c r="G28" i="1"/>
  <c r="G29" i="1"/>
  <c r="G30" i="1"/>
  <c r="G31" i="1"/>
  <c r="G21" i="1"/>
  <c r="G12" i="1"/>
  <c r="G32" i="1" l="1"/>
  <c r="G41" i="1"/>
  <c r="G37" i="1" l="1"/>
  <c r="C92" i="1"/>
  <c r="G74" i="1"/>
  <c r="C88" i="1" l="1"/>
  <c r="G64" i="1"/>
  <c r="C91" i="1" s="1"/>
  <c r="G48" i="1"/>
  <c r="C90" i="1" s="1"/>
  <c r="G71" i="1" l="1"/>
  <c r="G72" i="1" s="1"/>
  <c r="G73" i="1" l="1"/>
  <c r="D99" i="1" s="1"/>
  <c r="C93" i="1"/>
  <c r="G75" i="1" l="1"/>
  <c r="E99" i="1"/>
  <c r="C94" i="1"/>
  <c r="C99" i="1"/>
  <c r="D91" i="1" l="1"/>
  <c r="D88" i="1"/>
  <c r="D92" i="1"/>
  <c r="D90" i="1"/>
  <c r="D93" i="1"/>
  <c r="D94" i="1" l="1"/>
</calcChain>
</file>

<file path=xl/sharedStrings.xml><?xml version="1.0" encoding="utf-8"?>
<sst xmlns="http://schemas.openxmlformats.org/spreadsheetml/2006/main" count="188" uniqueCount="115">
  <si>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</si>
  <si>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</si>
  <si>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</si>
  <si>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</si>
  <si>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</si>
  <si>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</si>
  <si>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</si>
  <si>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</si>
  <si>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</si>
  <si>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</si>
  <si>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</si>
  <si>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</si>
  <si>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</si>
  <si>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</si>
  <si>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</si>
  <si>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</si>
  <si>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</si>
  <si>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</si>
  <si>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</si>
  <si>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</si>
  <si>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</si>
  <si>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</si>
  <si>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</si>
  <si>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</si>
  <si>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</si>
  <si>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</si>
  <si>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</si>
  <si>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</si>
  <si>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</si>
  <si>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</si>
  <si>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</si>
  <si>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</si>
  <si>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</si>
  <si>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</si>
  <si>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</si>
  <si>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</si>
  <si>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</si>
  <si>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</si>
  <si>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</si>
  <si>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</si>
  <si>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</si>
  <si>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</si>
  <si>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</si>
  <si>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</si>
  <si>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</si>
  <si>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</si>
  <si>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</si>
  <si>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</si>
  <si>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</si>
  <si>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</si>
  <si>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</si>
  <si>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</si>
  <si>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</si>
  <si>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</si>
  <si>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</si>
  <si>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</si>
  <si>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</si>
  <si>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</si>
  <si>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</si>
  <si>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</si>
  <si>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</si>
  <si>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COLIFLOR</t>
  </si>
  <si>
    <t>SIN ESPECIFICAR</t>
  </si>
  <si>
    <t>MEDIO</t>
  </si>
  <si>
    <t>METROPOLITANA</t>
  </si>
  <si>
    <t>NORTE</t>
  </si>
  <si>
    <t>Abril</t>
  </si>
  <si>
    <t>MERCADO INTERNO</t>
  </si>
  <si>
    <t>NO HAY</t>
  </si>
  <si>
    <t>PRECIO ESPERADO ($/unidades)</t>
  </si>
  <si>
    <t>RENDIMIENTO (unidades/há.)</t>
  </si>
  <si>
    <t>Paleo acequia</t>
  </si>
  <si>
    <t>Ene-Sep</t>
  </si>
  <si>
    <t>Riego pre-plantación</t>
  </si>
  <si>
    <t>Transplante</t>
  </si>
  <si>
    <t>Riegos (4)</t>
  </si>
  <si>
    <t>Aplicación fertilizante</t>
  </si>
  <si>
    <t>Limpia manual</t>
  </si>
  <si>
    <t>Aplicación pesticidas</t>
  </si>
  <si>
    <t>Feb-Oct</t>
  </si>
  <si>
    <t>Feb-Mar-Oct-Nov</t>
  </si>
  <si>
    <t>Aplicación pesticidas (2)</t>
  </si>
  <si>
    <t>Riegos (3)</t>
  </si>
  <si>
    <t>Mar-Nov</t>
  </si>
  <si>
    <t xml:space="preserve"> </t>
  </si>
  <si>
    <t>Rastraje</t>
  </si>
  <si>
    <t>Melgadura</t>
  </si>
  <si>
    <t>Acequiadura</t>
  </si>
  <si>
    <t>Cultivo y Aplicación de Fertilizante</t>
  </si>
  <si>
    <t>Aplicación fiosanitarios</t>
  </si>
  <si>
    <t>Acarreo de  Insumos</t>
  </si>
  <si>
    <t>PLANTINES</t>
  </si>
  <si>
    <t xml:space="preserve">Unidad </t>
  </si>
  <si>
    <t>Dic-Ago</t>
  </si>
  <si>
    <t>Urea</t>
  </si>
  <si>
    <t>Superfosfato triple</t>
  </si>
  <si>
    <t>HERBICIDA</t>
  </si>
  <si>
    <t>Triflurex 48 EC</t>
  </si>
  <si>
    <t>Ene-Mar-Sep-Nov</t>
  </si>
  <si>
    <t>FUNGICIDA</t>
  </si>
  <si>
    <t>Pugil 50 EC</t>
  </si>
  <si>
    <t>INSECTICIDA</t>
  </si>
  <si>
    <t>Karate Zeon</t>
  </si>
  <si>
    <t>Actara 25 WG</t>
  </si>
  <si>
    <t>Lt</t>
  </si>
  <si>
    <t>Rendimiento (unidades/hà)</t>
  </si>
  <si>
    <t>Costo unitario ($/unidades) (*)</t>
  </si>
  <si>
    <t>ESCENARIOS COSTO UNITARIO  ($/ Unidades)</t>
  </si>
  <si>
    <t>Abr-Mar</t>
  </si>
  <si>
    <t>Mar-Abr</t>
  </si>
  <si>
    <t>Abr-Jun</t>
  </si>
  <si>
    <t>Abr</t>
  </si>
  <si>
    <t>Todas</t>
  </si>
  <si>
    <t>Espectro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</si>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</sst>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wrapText="1"/>
    </xf>
    <xf numFmtId="49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3" fontId="8" fillId="3" borderId="15" xfId="0" applyNumberFormat="1" applyFont="1" applyFill="1" applyBorder="1" applyAlignment="1">
      <alignment horizontal="center" vertical="center"/>
    </xf>
    <xf numFmtId="3" fontId="12" fillId="9" borderId="6" xfId="0" applyNumberFormat="1" applyFont="1" applyFill="1" applyBorder="1" applyAlignment="1">
      <alignment vertical="center"/>
    </xf>
    <xf numFmtId="49" fontId="12" fillId="7" borderId="51" xfId="0" applyNumberFormat="1" applyFont="1" applyFill="1" applyBorder="1" applyAlignment="1">
      <alignment vertical="center"/>
    </xf>
    <xf numFmtId="3" fontId="12" fillId="9" borderId="52" xfId="0" applyNumberFormat="1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/>
    <xf numFmtId="17" fontId="19" fillId="0" borderId="56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3" fontId="8" fillId="3" borderId="59" xfId="0" applyNumberFormat="1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/>
    <xf numFmtId="0" fontId="20" fillId="2" borderId="6" xfId="0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left" vertical="center" wrapText="1"/>
    </xf>
    <xf numFmtId="49" fontId="21" fillId="2" borderId="6" xfId="0" applyNumberFormat="1" applyFont="1" applyFill="1" applyBorder="1" applyAlignment="1"/>
    <xf numFmtId="49" fontId="20" fillId="2" borderId="19" xfId="0" applyNumberFormat="1" applyFont="1" applyFill="1" applyBorder="1" applyAlignment="1"/>
    <xf numFmtId="49" fontId="20" fillId="2" borderId="19" xfId="0" applyNumberFormat="1" applyFont="1" applyFill="1" applyBorder="1" applyAlignment="1">
      <alignment horizontal="center"/>
    </xf>
    <xf numFmtId="0" fontId="20" fillId="2" borderId="19" xfId="0" applyNumberFormat="1" applyFont="1" applyFill="1" applyBorder="1" applyAlignment="1">
      <alignment horizontal="center"/>
    </xf>
    <xf numFmtId="3" fontId="20" fillId="2" borderId="1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49" xfId="0" applyNumberFormat="1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7</xdr:col>
      <xdr:colOff>1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1450"/>
          <a:ext cx="59531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4"/>
  <sheetViews>
    <sheetView showGridLines="0" tabSelected="1" topLeftCell="A10" workbookViewId="0">
      <selection activeCell="H13" sqref="H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85546875" style="1" customWidth="1"/>
    <col min="3" max="3" width="14.7109375" style="1" customWidth="1"/>
    <col min="4" max="4" width="10.85546875" style="1" customWidth="1"/>
    <col min="5" max="5" width="12.5703125" style="1" customWidth="1"/>
    <col min="6" max="6" width="11" style="1" customWidth="1"/>
    <col min="7" max="7" width="15.5703125" style="1" customWidth="1"/>
    <col min="8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142" t="s">
        <v>70</v>
      </c>
      <c r="F9" s="143"/>
      <c r="G9" s="119">
        <v>25000</v>
      </c>
    </row>
    <row r="10" spans="1:7" ht="22.5" customHeight="1" x14ac:dyDescent="0.25">
      <c r="A10" s="5"/>
      <c r="B10" s="9" t="s">
        <v>1</v>
      </c>
      <c r="C10" s="10" t="s">
        <v>62</v>
      </c>
      <c r="D10" s="11"/>
      <c r="E10" s="155" t="s">
        <v>2</v>
      </c>
      <c r="F10" s="156"/>
      <c r="G10" s="104" t="s">
        <v>66</v>
      </c>
    </row>
    <row r="11" spans="1:7" ht="18" customHeight="1" x14ac:dyDescent="0.25">
      <c r="A11" s="5"/>
      <c r="B11" s="9" t="s">
        <v>3</v>
      </c>
      <c r="C11" s="104" t="s">
        <v>63</v>
      </c>
      <c r="D11" s="11"/>
      <c r="E11" s="155" t="s">
        <v>69</v>
      </c>
      <c r="F11" s="156"/>
      <c r="G11" s="105">
        <v>290</v>
      </c>
    </row>
    <row r="12" spans="1:7" ht="12.75" customHeight="1" x14ac:dyDescent="0.25">
      <c r="A12" s="5"/>
      <c r="B12" s="9" t="s">
        <v>4</v>
      </c>
      <c r="C12" s="14" t="s">
        <v>64</v>
      </c>
      <c r="D12" s="11"/>
      <c r="E12" s="15" t="s">
        <v>5</v>
      </c>
      <c r="F12" s="16"/>
      <c r="G12" s="17">
        <f>G9*G11</f>
        <v>7250000</v>
      </c>
    </row>
    <row r="13" spans="1:7" ht="15.75" customHeight="1" x14ac:dyDescent="0.25">
      <c r="A13" s="5"/>
      <c r="B13" s="9" t="s">
        <v>6</v>
      </c>
      <c r="C13" s="13" t="s">
        <v>65</v>
      </c>
      <c r="D13" s="11"/>
      <c r="E13" s="144" t="s">
        <v>7</v>
      </c>
      <c r="F13" s="145"/>
      <c r="G13" s="13" t="s">
        <v>67</v>
      </c>
    </row>
    <row r="14" spans="1:7" ht="13.5" customHeight="1" x14ac:dyDescent="0.25">
      <c r="A14" s="5"/>
      <c r="B14" s="9" t="s">
        <v>8</v>
      </c>
      <c r="C14" s="121" t="s">
        <v>112</v>
      </c>
      <c r="D14" s="11"/>
      <c r="E14" s="144" t="s">
        <v>9</v>
      </c>
      <c r="F14" s="145"/>
      <c r="G14" s="13" t="s">
        <v>111</v>
      </c>
    </row>
    <row r="15" spans="1:7" ht="25.5" customHeight="1" x14ac:dyDescent="0.25">
      <c r="A15" s="5"/>
      <c r="B15" s="9" t="s">
        <v>10</v>
      </c>
      <c r="C15" s="120">
        <v>44726</v>
      </c>
      <c r="D15" s="11"/>
      <c r="E15" s="146" t="s">
        <v>11</v>
      </c>
      <c r="F15" s="147"/>
      <c r="G15" s="104" t="s">
        <v>68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2" t="s">
        <v>71</v>
      </c>
      <c r="C21" s="31" t="s">
        <v>20</v>
      </c>
      <c r="D21" s="108">
        <v>1</v>
      </c>
      <c r="E21" s="31" t="s">
        <v>72</v>
      </c>
      <c r="F21" s="106">
        <v>30000</v>
      </c>
      <c r="G21" s="106">
        <f>D21*F21</f>
        <v>30000</v>
      </c>
    </row>
    <row r="22" spans="1:7" ht="12.75" customHeight="1" x14ac:dyDescent="0.25">
      <c r="A22" s="23"/>
      <c r="B22" s="103" t="s">
        <v>73</v>
      </c>
      <c r="C22" s="31" t="s">
        <v>20</v>
      </c>
      <c r="D22" s="108">
        <v>1</v>
      </c>
      <c r="E22" s="31" t="s">
        <v>72</v>
      </c>
      <c r="F22" s="106">
        <v>30000</v>
      </c>
      <c r="G22" s="106">
        <f t="shared" ref="G22:G31" si="0">D22*F22</f>
        <v>30000</v>
      </c>
    </row>
    <row r="23" spans="1:7" ht="12.75" customHeight="1" x14ac:dyDescent="0.25">
      <c r="A23" s="23"/>
      <c r="B23" s="103" t="s">
        <v>74</v>
      </c>
      <c r="C23" s="31" t="s">
        <v>20</v>
      </c>
      <c r="D23" s="108">
        <v>10</v>
      </c>
      <c r="E23" s="31" t="s">
        <v>72</v>
      </c>
      <c r="F23" s="106">
        <v>30000</v>
      </c>
      <c r="G23" s="106">
        <f t="shared" si="0"/>
        <v>300000</v>
      </c>
    </row>
    <row r="24" spans="1:7" ht="12.75" customHeight="1" x14ac:dyDescent="0.25">
      <c r="A24" s="23"/>
      <c r="B24" s="103" t="s">
        <v>75</v>
      </c>
      <c r="C24" s="31" t="s">
        <v>20</v>
      </c>
      <c r="D24" s="108">
        <v>4</v>
      </c>
      <c r="E24" s="31" t="s">
        <v>72</v>
      </c>
      <c r="F24" s="106">
        <v>30000</v>
      </c>
      <c r="G24" s="106">
        <f t="shared" si="0"/>
        <v>120000</v>
      </c>
    </row>
    <row r="25" spans="1:7" ht="12.75" customHeight="1" x14ac:dyDescent="0.25">
      <c r="A25" s="23"/>
      <c r="B25" s="103" t="s">
        <v>76</v>
      </c>
      <c r="C25" s="31" t="s">
        <v>20</v>
      </c>
      <c r="D25" s="108">
        <v>1</v>
      </c>
      <c r="E25" s="31" t="s">
        <v>72</v>
      </c>
      <c r="F25" s="106">
        <v>30000</v>
      </c>
      <c r="G25" s="106">
        <f t="shared" si="0"/>
        <v>30000</v>
      </c>
    </row>
    <row r="26" spans="1:7" ht="12.75" customHeight="1" x14ac:dyDescent="0.25">
      <c r="A26" s="23"/>
      <c r="B26" s="103" t="s">
        <v>77</v>
      </c>
      <c r="C26" s="31" t="s">
        <v>20</v>
      </c>
      <c r="D26" s="108">
        <v>12</v>
      </c>
      <c r="E26" s="31" t="s">
        <v>72</v>
      </c>
      <c r="F26" s="106">
        <v>30000</v>
      </c>
      <c r="G26" s="106">
        <f t="shared" si="0"/>
        <v>360000</v>
      </c>
    </row>
    <row r="27" spans="1:7" ht="12.75" customHeight="1" x14ac:dyDescent="0.25">
      <c r="A27" s="23"/>
      <c r="B27" s="103" t="s">
        <v>78</v>
      </c>
      <c r="C27" s="31" t="s">
        <v>20</v>
      </c>
      <c r="D27" s="108">
        <v>1</v>
      </c>
      <c r="E27" s="31" t="s">
        <v>72</v>
      </c>
      <c r="F27" s="106">
        <v>30000</v>
      </c>
      <c r="G27" s="106">
        <f t="shared" si="0"/>
        <v>30000</v>
      </c>
    </row>
    <row r="28" spans="1:7" ht="12.75" customHeight="1" x14ac:dyDescent="0.25">
      <c r="A28" s="23"/>
      <c r="B28" s="103" t="s">
        <v>75</v>
      </c>
      <c r="C28" s="31" t="s">
        <v>20</v>
      </c>
      <c r="D28" s="108">
        <v>4</v>
      </c>
      <c r="E28" s="31" t="s">
        <v>79</v>
      </c>
      <c r="F28" s="106">
        <v>30000</v>
      </c>
      <c r="G28" s="106">
        <f t="shared" si="0"/>
        <v>120000</v>
      </c>
    </row>
    <row r="29" spans="1:7" ht="12.75" customHeight="1" x14ac:dyDescent="0.25">
      <c r="A29" s="23"/>
      <c r="B29" s="103" t="s">
        <v>77</v>
      </c>
      <c r="C29" s="31" t="s">
        <v>20</v>
      </c>
      <c r="D29" s="108">
        <v>12</v>
      </c>
      <c r="E29" s="31" t="s">
        <v>80</v>
      </c>
      <c r="F29" s="106">
        <v>30000</v>
      </c>
      <c r="G29" s="106">
        <f t="shared" si="0"/>
        <v>360000</v>
      </c>
    </row>
    <row r="30" spans="1:7" ht="15.75" customHeight="1" x14ac:dyDescent="0.25">
      <c r="A30" s="23"/>
      <c r="B30" s="12" t="s">
        <v>81</v>
      </c>
      <c r="C30" s="31" t="s">
        <v>20</v>
      </c>
      <c r="D30" s="108">
        <v>2</v>
      </c>
      <c r="E30" s="31" t="s">
        <v>80</v>
      </c>
      <c r="F30" s="106">
        <v>30000</v>
      </c>
      <c r="G30" s="106">
        <f t="shared" si="0"/>
        <v>60000</v>
      </c>
    </row>
    <row r="31" spans="1:7" ht="12.75" customHeight="1" x14ac:dyDescent="0.25">
      <c r="A31" s="23"/>
      <c r="B31" s="12" t="s">
        <v>82</v>
      </c>
      <c r="C31" s="31" t="s">
        <v>20</v>
      </c>
      <c r="D31" s="108">
        <v>3</v>
      </c>
      <c r="E31" s="31" t="s">
        <v>83</v>
      </c>
      <c r="F31" s="106">
        <v>30000</v>
      </c>
      <c r="G31" s="106">
        <f t="shared" si="0"/>
        <v>90000</v>
      </c>
    </row>
    <row r="32" spans="1:7" ht="12.75" customHeight="1" x14ac:dyDescent="0.25">
      <c r="A32" s="23"/>
      <c r="B32" s="32" t="s">
        <v>21</v>
      </c>
      <c r="C32" s="33"/>
      <c r="D32" s="33"/>
      <c r="E32" s="33"/>
      <c r="F32" s="33"/>
      <c r="G32" s="107">
        <f>G21+G22+G23+G24+G25+G26+G27+G28+G29+G30+G31</f>
        <v>1530000</v>
      </c>
    </row>
    <row r="33" spans="1:7" ht="12" customHeight="1" x14ac:dyDescent="0.25">
      <c r="A33" s="2"/>
      <c r="B33" s="24"/>
      <c r="C33" s="26"/>
      <c r="D33" s="26"/>
      <c r="E33" s="26"/>
      <c r="F33" s="34"/>
      <c r="G33" s="34"/>
    </row>
    <row r="34" spans="1:7" ht="12" customHeight="1" x14ac:dyDescent="0.25">
      <c r="A34" s="5"/>
      <c r="B34" s="35" t="s">
        <v>22</v>
      </c>
      <c r="C34" s="36"/>
      <c r="D34" s="37"/>
      <c r="E34" s="37"/>
      <c r="F34" s="38"/>
      <c r="G34" s="38"/>
    </row>
    <row r="35" spans="1:7" ht="24" customHeight="1" x14ac:dyDescent="0.25">
      <c r="A35" s="5"/>
      <c r="B35" s="39" t="s">
        <v>14</v>
      </c>
      <c r="C35" s="40" t="s">
        <v>15</v>
      </c>
      <c r="D35" s="40" t="s">
        <v>16</v>
      </c>
      <c r="E35" s="39" t="s">
        <v>17</v>
      </c>
      <c r="F35" s="40" t="s">
        <v>18</v>
      </c>
      <c r="G35" s="39" t="s">
        <v>19</v>
      </c>
    </row>
    <row r="36" spans="1:7" ht="12" customHeight="1" x14ac:dyDescent="0.25">
      <c r="A36" s="5"/>
      <c r="B36" s="41" t="s">
        <v>84</v>
      </c>
      <c r="C36" s="42" t="s">
        <v>84</v>
      </c>
      <c r="D36" s="42" t="s">
        <v>84</v>
      </c>
      <c r="E36" s="42" t="s">
        <v>84</v>
      </c>
      <c r="F36" s="102" t="s">
        <v>84</v>
      </c>
      <c r="G36" s="117">
        <v>0</v>
      </c>
    </row>
    <row r="37" spans="1:7" ht="12" customHeight="1" x14ac:dyDescent="0.25">
      <c r="A37" s="5"/>
      <c r="B37" s="43" t="s">
        <v>23</v>
      </c>
      <c r="C37" s="44"/>
      <c r="D37" s="44"/>
      <c r="E37" s="44"/>
      <c r="F37" s="45"/>
      <c r="G37" s="118">
        <f>SUM(G36)</f>
        <v>0</v>
      </c>
    </row>
    <row r="38" spans="1:7" ht="12" customHeight="1" x14ac:dyDescent="0.25">
      <c r="A38" s="2"/>
      <c r="B38" s="46"/>
      <c r="C38" s="47"/>
      <c r="D38" s="47"/>
      <c r="E38" s="47"/>
      <c r="F38" s="48"/>
      <c r="G38" s="48"/>
    </row>
    <row r="39" spans="1:7" ht="12" customHeight="1" x14ac:dyDescent="0.25">
      <c r="A39" s="5"/>
      <c r="B39" s="35" t="s">
        <v>24</v>
      </c>
      <c r="C39" s="36"/>
      <c r="D39" s="37"/>
      <c r="E39" s="37"/>
      <c r="F39" s="38"/>
      <c r="G39" s="38"/>
    </row>
    <row r="40" spans="1:7" ht="24" customHeight="1" x14ac:dyDescent="0.25">
      <c r="A40" s="5"/>
      <c r="B40" s="49" t="s">
        <v>14</v>
      </c>
      <c r="C40" s="49" t="s">
        <v>15</v>
      </c>
      <c r="D40" s="49" t="s">
        <v>16</v>
      </c>
      <c r="E40" s="49" t="s">
        <v>17</v>
      </c>
      <c r="F40" s="50" t="s">
        <v>18</v>
      </c>
      <c r="G40" s="49" t="s">
        <v>19</v>
      </c>
    </row>
    <row r="41" spans="1:7" ht="12.75" customHeight="1" x14ac:dyDescent="0.25">
      <c r="A41" s="23"/>
      <c r="B41" s="111" t="s">
        <v>26</v>
      </c>
      <c r="C41" s="31" t="s">
        <v>25</v>
      </c>
      <c r="D41" s="108">
        <v>0.4</v>
      </c>
      <c r="E41" s="31" t="s">
        <v>108</v>
      </c>
      <c r="F41" s="106">
        <v>514560</v>
      </c>
      <c r="G41" s="106">
        <f>D41*F41</f>
        <v>205824</v>
      </c>
    </row>
    <row r="42" spans="1:7" ht="12.75" customHeight="1" x14ac:dyDescent="0.25">
      <c r="A42" s="23"/>
      <c r="B42" s="111" t="s">
        <v>85</v>
      </c>
      <c r="C42" s="31" t="s">
        <v>25</v>
      </c>
      <c r="D42" s="108">
        <v>0.4</v>
      </c>
      <c r="E42" s="31" t="s">
        <v>108</v>
      </c>
      <c r="F42" s="106">
        <v>257280</v>
      </c>
      <c r="G42" s="106">
        <f t="shared" ref="G42:G47" si="1">D42*F42</f>
        <v>102912</v>
      </c>
    </row>
    <row r="43" spans="1:7" ht="12.75" customHeight="1" x14ac:dyDescent="0.25">
      <c r="A43" s="23"/>
      <c r="B43" s="111" t="s">
        <v>86</v>
      </c>
      <c r="C43" s="31" t="s">
        <v>25</v>
      </c>
      <c r="D43" s="108">
        <v>0.4</v>
      </c>
      <c r="E43" s="31" t="s">
        <v>109</v>
      </c>
      <c r="F43" s="106">
        <v>160800</v>
      </c>
      <c r="G43" s="106">
        <f t="shared" si="1"/>
        <v>64320</v>
      </c>
    </row>
    <row r="44" spans="1:7" ht="12.75" customHeight="1" x14ac:dyDescent="0.25">
      <c r="A44" s="23"/>
      <c r="B44" s="111" t="s">
        <v>87</v>
      </c>
      <c r="C44" s="31" t="s">
        <v>25</v>
      </c>
      <c r="D44" s="108">
        <v>0.2</v>
      </c>
      <c r="E44" s="31" t="s">
        <v>109</v>
      </c>
      <c r="F44" s="106">
        <v>160800</v>
      </c>
      <c r="G44" s="106">
        <f t="shared" si="1"/>
        <v>32160</v>
      </c>
    </row>
    <row r="45" spans="1:7" ht="12.75" customHeight="1" x14ac:dyDescent="0.25">
      <c r="A45" s="23"/>
      <c r="B45" s="111" t="s">
        <v>88</v>
      </c>
      <c r="C45" s="31" t="s">
        <v>25</v>
      </c>
      <c r="D45" s="108">
        <v>0.4</v>
      </c>
      <c r="E45" s="31" t="s">
        <v>108</v>
      </c>
      <c r="F45" s="106">
        <v>128640</v>
      </c>
      <c r="G45" s="106">
        <f t="shared" si="1"/>
        <v>51456</v>
      </c>
    </row>
    <row r="46" spans="1:7" ht="12.75" customHeight="1" x14ac:dyDescent="0.25">
      <c r="A46" s="23"/>
      <c r="B46" s="111" t="s">
        <v>89</v>
      </c>
      <c r="C46" s="31" t="s">
        <v>25</v>
      </c>
      <c r="D46" s="108">
        <v>0.1</v>
      </c>
      <c r="E46" s="31" t="s">
        <v>109</v>
      </c>
      <c r="F46" s="106">
        <v>128640</v>
      </c>
      <c r="G46" s="106">
        <f t="shared" si="1"/>
        <v>12864</v>
      </c>
    </row>
    <row r="47" spans="1:7" ht="15" customHeight="1" x14ac:dyDescent="0.25">
      <c r="A47" s="23"/>
      <c r="B47" s="111" t="s">
        <v>90</v>
      </c>
      <c r="C47" s="31" t="s">
        <v>25</v>
      </c>
      <c r="D47" s="108">
        <v>0.2</v>
      </c>
      <c r="E47" s="31" t="s">
        <v>110</v>
      </c>
      <c r="F47" s="106">
        <v>112560</v>
      </c>
      <c r="G47" s="106">
        <f t="shared" si="1"/>
        <v>22512</v>
      </c>
    </row>
    <row r="48" spans="1:7" ht="12.75" customHeight="1" x14ac:dyDescent="0.25">
      <c r="A48" s="5"/>
      <c r="B48" s="109" t="s">
        <v>27</v>
      </c>
      <c r="C48" s="51"/>
      <c r="D48" s="51"/>
      <c r="E48" s="51"/>
      <c r="F48" s="51"/>
      <c r="G48" s="110">
        <f>SUM(G41:G47)</f>
        <v>492048</v>
      </c>
    </row>
    <row r="49" spans="1:7" ht="12" customHeight="1" x14ac:dyDescent="0.25">
      <c r="A49" s="2"/>
      <c r="B49" s="46"/>
      <c r="C49" s="47"/>
      <c r="D49" s="47"/>
      <c r="E49" s="47"/>
      <c r="F49" s="48"/>
      <c r="G49" s="48"/>
    </row>
    <row r="50" spans="1:7" ht="12" customHeight="1" x14ac:dyDescent="0.25">
      <c r="A50" s="5"/>
      <c r="B50" s="35" t="s">
        <v>28</v>
      </c>
      <c r="C50" s="36"/>
      <c r="D50" s="37"/>
      <c r="E50" s="37"/>
      <c r="F50" s="38"/>
      <c r="G50" s="38"/>
    </row>
    <row r="51" spans="1:7" ht="32.25" customHeight="1" x14ac:dyDescent="0.25">
      <c r="A51" s="5"/>
      <c r="B51" s="50" t="s">
        <v>29</v>
      </c>
      <c r="C51" s="50" t="s">
        <v>30</v>
      </c>
      <c r="D51" s="50" t="s">
        <v>31</v>
      </c>
      <c r="E51" s="50" t="s">
        <v>17</v>
      </c>
      <c r="F51" s="50" t="s">
        <v>18</v>
      </c>
      <c r="G51" s="50" t="s">
        <v>19</v>
      </c>
    </row>
    <row r="52" spans="1:7" ht="12.75" customHeight="1" x14ac:dyDescent="0.25">
      <c r="A52" s="23"/>
      <c r="B52" s="136" t="s">
        <v>91</v>
      </c>
      <c r="C52" s="132" t="s">
        <v>92</v>
      </c>
      <c r="D52" s="133">
        <v>38000</v>
      </c>
      <c r="E52" s="132" t="s">
        <v>93</v>
      </c>
      <c r="F52" s="133">
        <v>17</v>
      </c>
      <c r="G52" s="133">
        <f>D52*F52</f>
        <v>646000</v>
      </c>
    </row>
    <row r="53" spans="1:7" ht="12.75" customHeight="1" x14ac:dyDescent="0.25">
      <c r="A53" s="23"/>
      <c r="B53" s="137" t="s">
        <v>32</v>
      </c>
      <c r="C53" s="134"/>
      <c r="D53" s="135"/>
      <c r="E53" s="134"/>
      <c r="F53" s="133"/>
      <c r="G53" s="133" t="s">
        <v>84</v>
      </c>
    </row>
    <row r="54" spans="1:7" ht="12.75" customHeight="1" x14ac:dyDescent="0.25">
      <c r="A54" s="23"/>
      <c r="B54" s="131" t="s">
        <v>94</v>
      </c>
      <c r="C54" s="132" t="s">
        <v>33</v>
      </c>
      <c r="D54" s="132">
        <v>110</v>
      </c>
      <c r="E54" s="132" t="s">
        <v>93</v>
      </c>
      <c r="F54" s="133">
        <v>1188</v>
      </c>
      <c r="G54" s="133">
        <f t="shared" ref="G54:G63" si="2">D54*F54</f>
        <v>130680</v>
      </c>
    </row>
    <row r="55" spans="1:7" ht="12.75" customHeight="1" x14ac:dyDescent="0.25">
      <c r="A55" s="23"/>
      <c r="B55" s="131" t="s">
        <v>95</v>
      </c>
      <c r="C55" s="134" t="s">
        <v>33</v>
      </c>
      <c r="D55" s="135">
        <v>90</v>
      </c>
      <c r="E55" s="134" t="s">
        <v>93</v>
      </c>
      <c r="F55" s="133">
        <v>1213.8</v>
      </c>
      <c r="G55" s="133">
        <f t="shared" si="2"/>
        <v>109242</v>
      </c>
    </row>
    <row r="56" spans="1:7" ht="12.75" customHeight="1" x14ac:dyDescent="0.25">
      <c r="A56" s="23"/>
      <c r="B56" s="137" t="s">
        <v>96</v>
      </c>
      <c r="C56" s="134"/>
      <c r="D56" s="135"/>
      <c r="E56" s="134"/>
      <c r="F56" s="133"/>
      <c r="G56" s="133" t="s">
        <v>84</v>
      </c>
    </row>
    <row r="57" spans="1:7" ht="12.75" customHeight="1" x14ac:dyDescent="0.25">
      <c r="A57" s="23"/>
      <c r="B57" s="131" t="s">
        <v>97</v>
      </c>
      <c r="C57" s="132" t="s">
        <v>104</v>
      </c>
      <c r="D57" s="132">
        <v>2.5</v>
      </c>
      <c r="E57" s="132" t="s">
        <v>98</v>
      </c>
      <c r="F57" s="133">
        <v>9103.2738999999983</v>
      </c>
      <c r="G57" s="133">
        <f t="shared" si="2"/>
        <v>22758.184749999997</v>
      </c>
    </row>
    <row r="58" spans="1:7" ht="12.75" customHeight="1" x14ac:dyDescent="0.25">
      <c r="A58" s="23"/>
      <c r="B58" s="131" t="s">
        <v>113</v>
      </c>
      <c r="C58" s="134" t="s">
        <v>104</v>
      </c>
      <c r="D58" s="135">
        <v>4</v>
      </c>
      <c r="E58" s="134" t="s">
        <v>98</v>
      </c>
      <c r="F58" s="133">
        <v>12386.114</v>
      </c>
      <c r="G58" s="133">
        <f t="shared" si="2"/>
        <v>49544.455999999998</v>
      </c>
    </row>
    <row r="59" spans="1:7" ht="12.75" customHeight="1" x14ac:dyDescent="0.25">
      <c r="A59" s="23"/>
      <c r="B59" s="137" t="s">
        <v>99</v>
      </c>
      <c r="C59" s="134"/>
      <c r="D59" s="135"/>
      <c r="E59" s="134"/>
      <c r="F59" s="133" t="s">
        <v>84</v>
      </c>
      <c r="G59" s="133" t="s">
        <v>84</v>
      </c>
    </row>
    <row r="60" spans="1:7" ht="12.75" customHeight="1" x14ac:dyDescent="0.25">
      <c r="A60" s="23"/>
      <c r="B60" s="131" t="s">
        <v>100</v>
      </c>
      <c r="C60" s="134" t="s">
        <v>104</v>
      </c>
      <c r="D60" s="135">
        <v>2.5</v>
      </c>
      <c r="E60" s="134" t="s">
        <v>98</v>
      </c>
      <c r="F60" s="133">
        <v>16918.705999999998</v>
      </c>
      <c r="G60" s="133">
        <f t="shared" si="2"/>
        <v>42296.764999999999</v>
      </c>
    </row>
    <row r="61" spans="1:7" ht="12.75" customHeight="1" x14ac:dyDescent="0.25">
      <c r="A61" s="23"/>
      <c r="B61" s="137" t="s">
        <v>101</v>
      </c>
      <c r="C61" s="134"/>
      <c r="D61" s="135"/>
      <c r="E61" s="134"/>
      <c r="F61" s="133"/>
      <c r="G61" s="133" t="s">
        <v>84</v>
      </c>
    </row>
    <row r="62" spans="1:7" ht="12.75" customHeight="1" x14ac:dyDescent="0.25">
      <c r="A62" s="23"/>
      <c r="B62" s="131" t="s">
        <v>102</v>
      </c>
      <c r="C62" s="132" t="s">
        <v>104</v>
      </c>
      <c r="D62" s="132">
        <v>0.75</v>
      </c>
      <c r="E62" s="132" t="s">
        <v>98</v>
      </c>
      <c r="F62" s="133">
        <v>50694</v>
      </c>
      <c r="G62" s="133">
        <f t="shared" si="2"/>
        <v>38020.5</v>
      </c>
    </row>
    <row r="63" spans="1:7" ht="12.75" customHeight="1" x14ac:dyDescent="0.25">
      <c r="A63" s="23"/>
      <c r="B63" s="138" t="s">
        <v>103</v>
      </c>
      <c r="C63" s="139" t="s">
        <v>33</v>
      </c>
      <c r="D63" s="140">
        <v>0.4</v>
      </c>
      <c r="E63" s="139" t="s">
        <v>98</v>
      </c>
      <c r="F63" s="141">
        <v>291550</v>
      </c>
      <c r="G63" s="133">
        <f t="shared" si="2"/>
        <v>116620</v>
      </c>
    </row>
    <row r="64" spans="1:7" ht="13.5" customHeight="1" x14ac:dyDescent="0.25">
      <c r="A64" s="5"/>
      <c r="B64" s="52" t="s">
        <v>34</v>
      </c>
      <c r="C64" s="53"/>
      <c r="D64" s="53"/>
      <c r="E64" s="53"/>
      <c r="F64" s="54"/>
      <c r="G64" s="112">
        <f>SUM(G52:G63)</f>
        <v>1155161.9057499999</v>
      </c>
    </row>
    <row r="65" spans="1:7" ht="12" customHeight="1" x14ac:dyDescent="0.25">
      <c r="A65" s="2"/>
      <c r="B65" s="46"/>
      <c r="C65" s="47"/>
      <c r="D65" s="47"/>
      <c r="E65" s="55"/>
      <c r="F65" s="48"/>
      <c r="G65" s="48"/>
    </row>
    <row r="66" spans="1:7" ht="12" customHeight="1" x14ac:dyDescent="0.25">
      <c r="A66" s="5"/>
      <c r="B66" s="35" t="s">
        <v>35</v>
      </c>
      <c r="C66" s="36"/>
      <c r="D66" s="37"/>
      <c r="E66" s="37"/>
      <c r="F66" s="38"/>
      <c r="G66" s="38"/>
    </row>
    <row r="67" spans="1:7" ht="24" customHeight="1" x14ac:dyDescent="0.25">
      <c r="A67" s="5"/>
      <c r="B67" s="122" t="s">
        <v>36</v>
      </c>
      <c r="C67" s="123" t="s">
        <v>30</v>
      </c>
      <c r="D67" s="123" t="s">
        <v>31</v>
      </c>
      <c r="E67" s="122" t="s">
        <v>17</v>
      </c>
      <c r="F67" s="123" t="s">
        <v>18</v>
      </c>
      <c r="G67" s="122" t="s">
        <v>19</v>
      </c>
    </row>
    <row r="68" spans="1:7" ht="12.75" customHeight="1" x14ac:dyDescent="0.25">
      <c r="A68" s="67"/>
      <c r="B68" s="127" t="s">
        <v>114</v>
      </c>
      <c r="C68" s="128" t="s">
        <v>15</v>
      </c>
      <c r="D68" s="129">
        <v>25000</v>
      </c>
      <c r="E68" s="130" t="s">
        <v>111</v>
      </c>
      <c r="F68" s="129">
        <v>3.5</v>
      </c>
      <c r="G68" s="129">
        <v>120000</v>
      </c>
    </row>
    <row r="69" spans="1:7" ht="13.5" customHeight="1" x14ac:dyDescent="0.25">
      <c r="A69" s="5"/>
      <c r="B69" s="124" t="s">
        <v>37</v>
      </c>
      <c r="C69" s="125"/>
      <c r="D69" s="125"/>
      <c r="E69" s="125"/>
      <c r="F69" s="125"/>
      <c r="G69" s="126">
        <f>G68</f>
        <v>120000</v>
      </c>
    </row>
    <row r="70" spans="1:7" ht="12" customHeight="1" x14ac:dyDescent="0.25">
      <c r="A70" s="2"/>
      <c r="B70" s="70"/>
      <c r="C70" s="70"/>
      <c r="D70" s="70"/>
      <c r="E70" s="70"/>
      <c r="F70" s="116"/>
      <c r="G70" s="116"/>
    </row>
    <row r="71" spans="1:7" ht="12" customHeight="1" x14ac:dyDescent="0.25">
      <c r="A71" s="67"/>
      <c r="B71" s="71" t="s">
        <v>38</v>
      </c>
      <c r="C71" s="72"/>
      <c r="D71" s="72"/>
      <c r="E71" s="72"/>
      <c r="F71" s="72"/>
      <c r="G71" s="73">
        <f>G32+G37+G48+G64+G69</f>
        <v>3297209.9057499999</v>
      </c>
    </row>
    <row r="72" spans="1:7" ht="12" customHeight="1" x14ac:dyDescent="0.25">
      <c r="A72" s="67"/>
      <c r="B72" s="74" t="s">
        <v>39</v>
      </c>
      <c r="C72" s="57"/>
      <c r="D72" s="57"/>
      <c r="E72" s="57"/>
      <c r="F72" s="57"/>
      <c r="G72" s="75">
        <f>G71*0.05</f>
        <v>164860.4952875</v>
      </c>
    </row>
    <row r="73" spans="1:7" ht="12" customHeight="1" x14ac:dyDescent="0.25">
      <c r="A73" s="67"/>
      <c r="B73" s="76" t="s">
        <v>40</v>
      </c>
      <c r="C73" s="56"/>
      <c r="D73" s="56"/>
      <c r="E73" s="56"/>
      <c r="F73" s="56"/>
      <c r="G73" s="77">
        <f>G72+G71</f>
        <v>3462070.4010374998</v>
      </c>
    </row>
    <row r="74" spans="1:7" ht="12" customHeight="1" x14ac:dyDescent="0.25">
      <c r="A74" s="67"/>
      <c r="B74" s="74" t="s">
        <v>41</v>
      </c>
      <c r="C74" s="57"/>
      <c r="D74" s="57"/>
      <c r="E74" s="57"/>
      <c r="F74" s="57"/>
      <c r="G74" s="75">
        <f>G12</f>
        <v>7250000</v>
      </c>
    </row>
    <row r="75" spans="1:7" ht="12" customHeight="1" x14ac:dyDescent="0.25">
      <c r="A75" s="67"/>
      <c r="B75" s="78" t="s">
        <v>42</v>
      </c>
      <c r="C75" s="79"/>
      <c r="D75" s="79"/>
      <c r="E75" s="79"/>
      <c r="F75" s="79"/>
      <c r="G75" s="77">
        <f>G74-G73</f>
        <v>3787929.5989625002</v>
      </c>
    </row>
    <row r="76" spans="1:7" ht="12" customHeight="1" x14ac:dyDescent="0.25">
      <c r="A76" s="67"/>
      <c r="B76" s="68" t="s">
        <v>43</v>
      </c>
      <c r="C76" s="69"/>
      <c r="D76" s="69"/>
      <c r="E76" s="69"/>
      <c r="F76" s="69"/>
      <c r="G76" s="64"/>
    </row>
    <row r="77" spans="1:7" ht="12.75" customHeight="1" thickBot="1" x14ac:dyDescent="0.3">
      <c r="A77" s="67"/>
      <c r="B77" s="80"/>
      <c r="C77" s="69"/>
      <c r="D77" s="69"/>
      <c r="E77" s="69"/>
      <c r="F77" s="69"/>
      <c r="G77" s="64"/>
    </row>
    <row r="78" spans="1:7" ht="12" customHeight="1" x14ac:dyDescent="0.25">
      <c r="A78" s="67"/>
      <c r="B78" s="92" t="s">
        <v>44</v>
      </c>
      <c r="C78" s="93"/>
      <c r="D78" s="93"/>
      <c r="E78" s="93"/>
      <c r="F78" s="94"/>
      <c r="G78" s="64"/>
    </row>
    <row r="79" spans="1:7" ht="12" customHeight="1" x14ac:dyDescent="0.25">
      <c r="A79" s="67"/>
      <c r="B79" s="95" t="s">
        <v>45</v>
      </c>
      <c r="C79" s="66"/>
      <c r="D79" s="66"/>
      <c r="E79" s="66"/>
      <c r="F79" s="96"/>
      <c r="G79" s="64"/>
    </row>
    <row r="80" spans="1:7" ht="12" customHeight="1" x14ac:dyDescent="0.25">
      <c r="A80" s="67"/>
      <c r="B80" s="95" t="s">
        <v>46</v>
      </c>
      <c r="C80" s="66"/>
      <c r="D80" s="66"/>
      <c r="E80" s="66"/>
      <c r="F80" s="96"/>
      <c r="G80" s="64"/>
    </row>
    <row r="81" spans="1:7" ht="12" customHeight="1" x14ac:dyDescent="0.25">
      <c r="A81" s="67"/>
      <c r="B81" s="95" t="s">
        <v>47</v>
      </c>
      <c r="C81" s="66"/>
      <c r="D81" s="66"/>
      <c r="E81" s="66"/>
      <c r="F81" s="96"/>
      <c r="G81" s="64"/>
    </row>
    <row r="82" spans="1:7" ht="12" customHeight="1" x14ac:dyDescent="0.25">
      <c r="A82" s="67"/>
      <c r="B82" s="95" t="s">
        <v>48</v>
      </c>
      <c r="C82" s="66"/>
      <c r="D82" s="66"/>
      <c r="E82" s="66"/>
      <c r="F82" s="96"/>
      <c r="G82" s="64"/>
    </row>
    <row r="83" spans="1:7" ht="12" customHeight="1" x14ac:dyDescent="0.25">
      <c r="A83" s="67"/>
      <c r="B83" s="95" t="s">
        <v>49</v>
      </c>
      <c r="C83" s="66"/>
      <c r="D83" s="66"/>
      <c r="E83" s="66"/>
      <c r="F83" s="96"/>
      <c r="G83" s="64"/>
    </row>
    <row r="84" spans="1:7" ht="12.75" customHeight="1" thickBot="1" x14ac:dyDescent="0.3">
      <c r="A84" s="67"/>
      <c r="B84" s="97" t="s">
        <v>50</v>
      </c>
      <c r="C84" s="98"/>
      <c r="D84" s="98"/>
      <c r="E84" s="98"/>
      <c r="F84" s="99"/>
      <c r="G84" s="64"/>
    </row>
    <row r="85" spans="1:7" ht="12.75" customHeight="1" x14ac:dyDescent="0.25">
      <c r="A85" s="67"/>
      <c r="B85" s="90"/>
      <c r="C85" s="66"/>
      <c r="D85" s="66"/>
      <c r="E85" s="66"/>
      <c r="F85" s="66"/>
      <c r="G85" s="64"/>
    </row>
    <row r="86" spans="1:7" ht="15" customHeight="1" thickBot="1" x14ac:dyDescent="0.3">
      <c r="A86" s="67"/>
      <c r="B86" s="153" t="s">
        <v>51</v>
      </c>
      <c r="C86" s="154"/>
      <c r="D86" s="89"/>
      <c r="E86" s="58"/>
      <c r="F86" s="58"/>
      <c r="G86" s="64"/>
    </row>
    <row r="87" spans="1:7" ht="12" customHeight="1" x14ac:dyDescent="0.25">
      <c r="A87" s="67"/>
      <c r="B87" s="82" t="s">
        <v>36</v>
      </c>
      <c r="C87" s="59" t="s">
        <v>52</v>
      </c>
      <c r="D87" s="83" t="s">
        <v>53</v>
      </c>
      <c r="E87" s="58"/>
      <c r="F87" s="58"/>
      <c r="G87" s="64"/>
    </row>
    <row r="88" spans="1:7" ht="12" customHeight="1" x14ac:dyDescent="0.25">
      <c r="A88" s="67"/>
      <c r="B88" s="84" t="s">
        <v>54</v>
      </c>
      <c r="C88" s="60">
        <f>G32</f>
        <v>1530000</v>
      </c>
      <c r="D88" s="85">
        <f>(C88/C94)</f>
        <v>0.44193208767259484</v>
      </c>
      <c r="E88" s="58"/>
      <c r="F88" s="58"/>
      <c r="G88" s="64"/>
    </row>
    <row r="89" spans="1:7" ht="12" customHeight="1" x14ac:dyDescent="0.25">
      <c r="A89" s="67"/>
      <c r="B89" s="84" t="s">
        <v>55</v>
      </c>
      <c r="C89" s="61">
        <v>0</v>
      </c>
      <c r="D89" s="85">
        <v>0</v>
      </c>
      <c r="E89" s="58"/>
      <c r="F89" s="58"/>
      <c r="G89" s="64"/>
    </row>
    <row r="90" spans="1:7" ht="12" customHeight="1" x14ac:dyDescent="0.25">
      <c r="A90" s="67"/>
      <c r="B90" s="84" t="s">
        <v>56</v>
      </c>
      <c r="C90" s="60">
        <f>G48</f>
        <v>492048</v>
      </c>
      <c r="D90" s="85">
        <f>(C90/C94)</f>
        <v>0.1421253593955065</v>
      </c>
      <c r="E90" s="58"/>
      <c r="F90" s="58"/>
      <c r="G90" s="64"/>
    </row>
    <row r="91" spans="1:7" ht="12" customHeight="1" x14ac:dyDescent="0.25">
      <c r="A91" s="67"/>
      <c r="B91" s="84" t="s">
        <v>29</v>
      </c>
      <c r="C91" s="60">
        <f>G64</f>
        <v>1155161.9057499999</v>
      </c>
      <c r="D91" s="85">
        <f>(C91/C94)</f>
        <v>0.33366216510323576</v>
      </c>
      <c r="E91" s="58"/>
      <c r="F91" s="58"/>
      <c r="G91" s="64"/>
    </row>
    <row r="92" spans="1:7" ht="12" customHeight="1" x14ac:dyDescent="0.25">
      <c r="A92" s="67"/>
      <c r="B92" s="84" t="s">
        <v>57</v>
      </c>
      <c r="C92" s="62">
        <f>G69</f>
        <v>120000</v>
      </c>
      <c r="D92" s="85">
        <f>(C92/C94)</f>
        <v>3.4661340209615282E-2</v>
      </c>
      <c r="E92" s="63"/>
      <c r="F92" s="63"/>
      <c r="G92" s="64"/>
    </row>
    <row r="93" spans="1:7" ht="12" customHeight="1" x14ac:dyDescent="0.25">
      <c r="A93" s="67"/>
      <c r="B93" s="84" t="s">
        <v>58</v>
      </c>
      <c r="C93" s="62">
        <f>G72</f>
        <v>164860.4952875</v>
      </c>
      <c r="D93" s="85">
        <f>(C93/C94)</f>
        <v>4.7619047619047623E-2</v>
      </c>
      <c r="E93" s="63"/>
      <c r="F93" s="63"/>
      <c r="G93" s="64"/>
    </row>
    <row r="94" spans="1:7" ht="12.75" customHeight="1" thickBot="1" x14ac:dyDescent="0.3">
      <c r="A94" s="67"/>
      <c r="B94" s="86" t="s">
        <v>59</v>
      </c>
      <c r="C94" s="87">
        <f>SUM(C88:C93)</f>
        <v>3462070.4010374998</v>
      </c>
      <c r="D94" s="88">
        <f>SUM(D88:D93)</f>
        <v>1</v>
      </c>
      <c r="E94" s="63"/>
      <c r="F94" s="63"/>
      <c r="G94" s="64"/>
    </row>
    <row r="95" spans="1:7" ht="12" customHeight="1" x14ac:dyDescent="0.25">
      <c r="A95" s="67"/>
      <c r="B95" s="80"/>
      <c r="C95" s="69"/>
      <c r="D95" s="69"/>
      <c r="E95" s="69"/>
      <c r="F95" s="69"/>
      <c r="G95" s="64"/>
    </row>
    <row r="96" spans="1:7" ht="12.75" customHeight="1" thickBot="1" x14ac:dyDescent="0.3">
      <c r="A96" s="67"/>
      <c r="B96" s="81"/>
      <c r="C96" s="69"/>
      <c r="D96" s="69"/>
      <c r="E96" s="69"/>
      <c r="F96" s="69"/>
      <c r="G96" s="64"/>
    </row>
    <row r="97" spans="1:7" ht="12" customHeight="1" thickBot="1" x14ac:dyDescent="0.3">
      <c r="A97" s="67"/>
      <c r="B97" s="150" t="s">
        <v>107</v>
      </c>
      <c r="C97" s="151"/>
      <c r="D97" s="151"/>
      <c r="E97" s="152"/>
      <c r="F97" s="63"/>
      <c r="G97" s="64"/>
    </row>
    <row r="98" spans="1:7" ht="12" customHeight="1" x14ac:dyDescent="0.25">
      <c r="A98" s="67"/>
      <c r="B98" s="114" t="s">
        <v>105</v>
      </c>
      <c r="C98" s="115">
        <v>20000</v>
      </c>
      <c r="D98" s="115">
        <v>25000</v>
      </c>
      <c r="E98" s="115">
        <v>28000</v>
      </c>
      <c r="F98" s="100"/>
      <c r="G98" s="65"/>
    </row>
    <row r="99" spans="1:7" ht="12.75" customHeight="1" thickBot="1" x14ac:dyDescent="0.3">
      <c r="A99" s="67"/>
      <c r="B99" s="86" t="s">
        <v>106</v>
      </c>
      <c r="C99" s="87">
        <f>(G73/C98)</f>
        <v>173.10352005187499</v>
      </c>
      <c r="D99" s="87">
        <f>(G73/D98)</f>
        <v>138.4828160415</v>
      </c>
      <c r="E99" s="101">
        <f>(G73/E98)</f>
        <v>123.64537146562499</v>
      </c>
      <c r="F99" s="100"/>
      <c r="G99" s="65"/>
    </row>
    <row r="100" spans="1:7" ht="15.6" customHeight="1" x14ac:dyDescent="0.25">
      <c r="A100" s="67"/>
      <c r="B100" s="91" t="s">
        <v>60</v>
      </c>
      <c r="C100" s="66"/>
      <c r="D100" s="66"/>
      <c r="E100" s="66"/>
      <c r="F100" s="66"/>
      <c r="G100" s="66"/>
    </row>
    <row r="104" spans="1:7" ht="11.25" customHeight="1" x14ac:dyDescent="0.25">
      <c r="E104" s="113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2022-06-17T18:12:22Z</dcterms:modified>
</cp:coreProperties>
</file>