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Camote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23" i="1" l="1"/>
  <c r="G52" i="1"/>
  <c r="G38" i="1"/>
  <c r="G39" i="1"/>
  <c r="G40" i="1"/>
  <c r="G41" i="1"/>
  <c r="G42" i="1"/>
  <c r="G58" i="1"/>
  <c r="G57" i="1"/>
  <c r="G47" i="1"/>
  <c r="G28" i="1"/>
  <c r="G27" i="1"/>
  <c r="G26" i="1"/>
  <c r="G25" i="1"/>
  <c r="G24" i="1"/>
  <c r="G22" i="1"/>
  <c r="G21" i="1"/>
  <c r="G12" i="1"/>
  <c r="G64" i="1" s="1"/>
  <c r="C79" i="1"/>
  <c r="G43" i="1" l="1"/>
  <c r="G53" i="1"/>
  <c r="C81" i="1" s="1"/>
  <c r="G29" i="1"/>
  <c r="G59" i="1"/>
  <c r="C82" i="1" s="1"/>
  <c r="C78" i="1"/>
  <c r="G61" i="1" l="1"/>
  <c r="G62" i="1" s="1"/>
  <c r="C83" i="1" s="1"/>
  <c r="C80" i="1"/>
  <c r="G63" i="1" l="1"/>
  <c r="D89" i="1" s="1"/>
  <c r="C84" i="1"/>
  <c r="D80" i="1" s="1"/>
  <c r="E89" i="1" l="1"/>
  <c r="C89" i="1"/>
  <c r="G65" i="1"/>
  <c r="D83" i="1"/>
  <c r="D81" i="1"/>
  <c r="D82" i="1"/>
  <c r="D78" i="1"/>
  <c r="D84" i="1" l="1"/>
</calcChain>
</file>

<file path=xl/sharedStrings.xml><?xml version="1.0" encoding="utf-8"?>
<sst xmlns="http://schemas.openxmlformats.org/spreadsheetml/2006/main" count="153" uniqueCount="105">
  <si>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</si>
  <si>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</si>
  <si>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</si>
  <si>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</si>
  <si>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</si>
  <si>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</si>
  <si>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</si>
  <si>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</si>
  <si>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</si>
  <si>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</si>
  <si>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</si>
  <si>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</si>
  <si>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</si>
  <si>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</si>
  <si>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</si>
  <si>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</si>
  <si>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</si>
  <si>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</si>
  <si>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</si>
  <si>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</si>
  <si>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</si>
  <si>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</si>
  <si>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</si>
  <si>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</si>
  <si>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</si>
  <si>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</si>
  <si>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</si>
  <si>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</si>
  <si>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</si>
  <si>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</si>
  <si>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</si>
  <si>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</si>
  <si>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</si>
  <si>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</si>
  <si>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</si>
  <si>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</si>
  <si>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</si>
  <si>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</si>
  <si>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</si>
  <si>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</si>
  <si>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</si>
  <si>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</si>
  <si>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</si>
  <si>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</si>
  <si>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</si>
  <si>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</si>
  <si>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</si>
  <si>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</si>
  <si>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</si>
  <si>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</si>
  <si>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</si>
  <si>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</si>
  <si>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</si>
  <si>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</si>
  <si>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</si>
  <si>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VALPARAISO</t>
  </si>
  <si>
    <t>RENDIMIENTO (Kg/Há.)</t>
  </si>
  <si>
    <t>Siembra</t>
  </si>
  <si>
    <t>Cosecha</t>
  </si>
  <si>
    <t>Acarreo de insumos</t>
  </si>
  <si>
    <t>Sept-Oct</t>
  </si>
  <si>
    <t>Acarreo de cosecha</t>
  </si>
  <si>
    <t>Combustible para traslado de productos a lugar de venta</t>
  </si>
  <si>
    <t>Rendimiento (Kg/hà)</t>
  </si>
  <si>
    <t>Costo unitario ($/Kg) (*)</t>
  </si>
  <si>
    <t>ESCENARIOS COSTO UNITARIO  ($/Kg)</t>
  </si>
  <si>
    <t>6. El  costo de la mano de obra NO incluye impuestos e  imposiciones</t>
  </si>
  <si>
    <t>Aplicación de fertilizantes</t>
  </si>
  <si>
    <t>Arado</t>
  </si>
  <si>
    <t>Rastra</t>
  </si>
  <si>
    <t>Melgadora</t>
  </si>
  <si>
    <t>unidad</t>
  </si>
  <si>
    <t>Jabón Potásico (5L)</t>
  </si>
  <si>
    <t>Extracción y recolección de esquejes</t>
  </si>
  <si>
    <t>Mayo</t>
  </si>
  <si>
    <t>Aporcado</t>
  </si>
  <si>
    <t>Junio-Julio</t>
  </si>
  <si>
    <t>Control manual de malezas</t>
  </si>
  <si>
    <t>Junio-Ago</t>
  </si>
  <si>
    <t>Fertilizantes</t>
  </si>
  <si>
    <t>Esquejes (Mat vegetativo)</t>
  </si>
  <si>
    <t>Combustible para generador bomba de agua</t>
  </si>
  <si>
    <t>Lt</t>
  </si>
  <si>
    <t>MERCADO INTERNO</t>
  </si>
  <si>
    <t>PRECIO ESPERADO ($/Kg)</t>
  </si>
  <si>
    <t>Jul-Ago</t>
  </si>
  <si>
    <t>OCTUBRE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</si>
  <si>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</si>
  <si>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</si>
  <si>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BAJO</t>
  </si>
  <si>
    <t>CAMOTE</t>
  </si>
  <si>
    <t>MEA MEA / ARIGA RIKI RIKI</t>
  </si>
  <si>
    <t>EUSCEPES POSTFASCIATUS</t>
  </si>
  <si>
    <t>Septiembre</t>
  </si>
  <si>
    <t>Octubre</t>
  </si>
  <si>
    <t>Riego</t>
  </si>
  <si>
    <t>Mayo-Sept</t>
  </si>
  <si>
    <t>RAPA NUI</t>
  </si>
  <si>
    <t>HM</t>
  </si>
  <si>
    <t>Bocashi</t>
  </si>
  <si>
    <t>Enero</t>
  </si>
  <si>
    <t>Biofertilizante</t>
  </si>
  <si>
    <t>5 lt</t>
  </si>
  <si>
    <t>28 kg</t>
  </si>
  <si>
    <t>Fitosanitarios.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</si>
</sst>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 &quot;* #,##0&quot; &quot;;&quot; &quot;* &quot;-&quot;#,##0&quot; &quot;;&quot; &quot;* &quot;- &quot;"/>
    <numFmt numFmtId="165" formatCode="&quot;$&quot;#,##0"/>
    <numFmt numFmtId="166" formatCode="_-&quot;$&quot;\ * #,##0_-;\-&quot;$&quot;\ * #,##0_-;_-&quot;$&quot;\ * &quot;-&quot;??_-;_-@_-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5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41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10" xfId="0" applyFont="1" applyFill="1" applyBorder="1" applyAlignment="1">
      <alignment horizontal="center" vertical="center"/>
    </xf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2" fillId="3" borderId="10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1" xfId="1" applyNumberFormat="1" applyFont="1" applyBorder="1" applyAlignment="1" applyProtection="1">
      <alignment horizontal="center" vertical="center"/>
    </xf>
    <xf numFmtId="0" fontId="8" fillId="0" borderId="51" xfId="1" applyNumberFormat="1" applyFont="1" applyBorder="1" applyAlignment="1" applyProtection="1">
      <alignment horizontal="center" vertical="center" wrapText="1"/>
    </xf>
    <xf numFmtId="0" fontId="6" fillId="0" borderId="51" xfId="1" applyNumberFormat="1" applyFont="1" applyBorder="1" applyAlignment="1" applyProtection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9" fillId="0" borderId="51" xfId="1" applyNumberFormat="1" applyFont="1" applyBorder="1" applyAlignment="1" applyProtection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9" fontId="4" fillId="5" borderId="24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49" fontId="4" fillId="5" borderId="26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" fillId="8" borderId="30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33" xfId="0" applyNumberFormat="1" applyFont="1" applyFill="1" applyBorder="1" applyAlignment="1">
      <alignment horizontal="center" vertical="center"/>
    </xf>
    <xf numFmtId="164" fontId="10" fillId="8" borderId="34" xfId="0" applyNumberFormat="1" applyFont="1" applyFill="1" applyBorder="1" applyAlignment="1">
      <alignment horizontal="center" vertical="center"/>
    </xf>
    <xf numFmtId="9" fontId="10" fillId="8" borderId="35" xfId="0" applyNumberFormat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49" fontId="12" fillId="9" borderId="1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39" xfId="0" applyNumberFormat="1" applyFont="1" applyFill="1" applyBorder="1" applyAlignment="1">
      <alignment horizontal="left" vertical="center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3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165" fontId="4" fillId="5" borderId="22" xfId="0" applyNumberFormat="1" applyFont="1" applyFill="1" applyBorder="1" applyAlignment="1">
      <alignment horizontal="center" vertical="center"/>
    </xf>
    <xf numFmtId="165" fontId="4" fillId="5" borderId="10" xfId="0" applyNumberFormat="1" applyFont="1" applyFill="1" applyBorder="1" applyAlignment="1">
      <alignment horizontal="center" vertical="center"/>
    </xf>
    <xf numFmtId="165" fontId="4" fillId="5" borderId="27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65" fontId="1" fillId="2" borderId="41" xfId="0" applyNumberFormat="1" applyFont="1" applyFill="1" applyBorder="1" applyAlignment="1">
      <alignment horizontal="center" vertical="center"/>
    </xf>
    <xf numFmtId="165" fontId="1" fillId="2" borderId="43" xfId="0" applyNumberFormat="1" applyFont="1" applyFill="1" applyBorder="1" applyAlignment="1">
      <alignment horizontal="center" vertical="center"/>
    </xf>
    <xf numFmtId="165" fontId="1" fillId="2" borderId="46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165" fontId="4" fillId="7" borderId="16" xfId="0" applyNumberFormat="1" applyFont="1" applyFill="1" applyBorder="1" applyAlignment="1">
      <alignment horizontal="center" vertical="center"/>
    </xf>
    <xf numFmtId="165" fontId="10" fillId="7" borderId="17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2" borderId="56" xfId="0" applyFont="1" applyFill="1" applyBorder="1" applyAlignment="1"/>
    <xf numFmtId="0" fontId="6" fillId="0" borderId="52" xfId="0" applyFont="1" applyBorder="1" applyAlignment="1">
      <alignment horizontal="center" vertical="center"/>
    </xf>
    <xf numFmtId="164" fontId="10" fillId="0" borderId="34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41" fontId="10" fillId="0" borderId="49" xfId="2" applyFont="1" applyFill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2" fontId="6" fillId="0" borderId="52" xfId="3" applyFont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 wrapText="1"/>
    </xf>
    <xf numFmtId="42" fontId="4" fillId="3" borderId="9" xfId="3" applyFont="1" applyFill="1" applyBorder="1" applyAlignment="1">
      <alignment horizontal="center" vertical="center"/>
    </xf>
    <xf numFmtId="42" fontId="6" fillId="0" borderId="51" xfId="3" applyFont="1" applyBorder="1" applyAlignment="1">
      <alignment horizontal="center" vertical="center"/>
    </xf>
    <xf numFmtId="42" fontId="2" fillId="3" borderId="10" xfId="3" applyFont="1" applyFill="1" applyBorder="1" applyAlignment="1">
      <alignment horizontal="center" vertical="center"/>
    </xf>
    <xf numFmtId="42" fontId="6" fillId="0" borderId="51" xfId="3" applyFont="1" applyBorder="1" applyAlignment="1">
      <alignment horizontal="center" vertical="center" wrapText="1"/>
    </xf>
    <xf numFmtId="42" fontId="9" fillId="0" borderId="51" xfId="3" applyFont="1" applyBorder="1" applyAlignment="1">
      <alignment horizontal="center" vertical="center" wrapText="1"/>
    </xf>
    <xf numFmtId="42" fontId="8" fillId="0" borderId="51" xfId="3" applyFont="1" applyBorder="1" applyAlignment="1" applyProtection="1">
      <alignment horizontal="center" vertical="center"/>
    </xf>
    <xf numFmtId="42" fontId="2" fillId="3" borderId="14" xfId="3" applyFont="1" applyFill="1" applyBorder="1" applyAlignment="1">
      <alignment horizontal="center" vertical="center"/>
    </xf>
    <xf numFmtId="42" fontId="4" fillId="5" borderId="23" xfId="3" applyFont="1" applyFill="1" applyBorder="1" applyAlignment="1">
      <alignment horizontal="center" vertical="center"/>
    </xf>
    <xf numFmtId="42" fontId="4" fillId="3" borderId="25" xfId="3" applyFont="1" applyFill="1" applyBorder="1" applyAlignment="1">
      <alignment horizontal="center" vertical="center"/>
    </xf>
    <xf numFmtId="42" fontId="4" fillId="5" borderId="25" xfId="3" applyFont="1" applyFill="1" applyBorder="1" applyAlignment="1">
      <alignment horizontal="center" vertical="center"/>
    </xf>
    <xf numFmtId="42" fontId="4" fillId="6" borderId="28" xfId="3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17" fontId="6" fillId="0" borderId="52" xfId="0" applyNumberFormat="1" applyFont="1" applyBorder="1" applyAlignment="1">
      <alignment horizontal="center" vertical="center"/>
    </xf>
    <xf numFmtId="165" fontId="6" fillId="0" borderId="52" xfId="0" applyNumberFormat="1" applyFont="1" applyBorder="1" applyAlignment="1">
      <alignment horizontal="center" vertical="center"/>
    </xf>
    <xf numFmtId="49" fontId="4" fillId="5" borderId="57" xfId="0" applyNumberFormat="1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65" fontId="1" fillId="2" borderId="59" xfId="0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165" fontId="1" fillId="2" borderId="61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 wrapText="1"/>
    </xf>
    <xf numFmtId="165" fontId="4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42" fontId="2" fillId="3" borderId="52" xfId="3" applyFont="1" applyFill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66" fontId="18" fillId="0" borderId="52" xfId="4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10" borderId="62" xfId="0" applyFont="1" applyFill="1" applyBorder="1" applyAlignment="1">
      <alignment horizontal="center" vertical="center"/>
    </xf>
    <xf numFmtId="42" fontId="6" fillId="0" borderId="62" xfId="3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49" fontId="12" fillId="9" borderId="36" xfId="0" applyNumberFormat="1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7" fillId="3" borderId="52" xfId="0" applyNumberFormat="1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5">
    <cellStyle name="Millares [0]" xfId="2" builtinId="6"/>
    <cellStyle name="Moneda" xfId="4" builtinId="4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1551709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8028709" cy="1195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46" zoomScale="110" zoomScaleNormal="110" workbookViewId="0">
      <selection activeCell="I21" sqref="I21"/>
    </sheetView>
  </sheetViews>
  <sheetFormatPr baseColWidth="10" defaultColWidth="10.88671875" defaultRowHeight="11.25" customHeight="1"/>
  <cols>
    <col min="1" max="1" width="4.44140625" style="1" customWidth="1"/>
    <col min="2" max="2" width="34.33203125" style="73" customWidth="1"/>
    <col min="3" max="3" width="25.109375" style="73" customWidth="1"/>
    <col min="4" max="4" width="9.44140625" style="73" customWidth="1"/>
    <col min="5" max="5" width="14.44140625" style="73" customWidth="1"/>
    <col min="6" max="6" width="11" style="105" customWidth="1"/>
    <col min="7" max="7" width="23.33203125" style="105" bestFit="1" customWidth="1"/>
    <col min="8" max="255" width="10.88671875" style="1" customWidth="1"/>
  </cols>
  <sheetData>
    <row r="1" spans="1:7" ht="15" customHeight="1">
      <c r="A1" s="2"/>
      <c r="B1" s="11"/>
      <c r="C1" s="11"/>
      <c r="D1" s="11"/>
      <c r="E1" s="11"/>
      <c r="F1" s="78"/>
      <c r="G1" s="78"/>
    </row>
    <row r="2" spans="1:7" ht="15" customHeight="1">
      <c r="A2" s="2"/>
      <c r="B2" s="11"/>
      <c r="C2" s="11"/>
      <c r="D2" s="11"/>
      <c r="E2" s="11"/>
      <c r="F2" s="78"/>
      <c r="G2" s="78"/>
    </row>
    <row r="3" spans="1:7" ht="15" customHeight="1">
      <c r="A3" s="2"/>
      <c r="B3" s="11"/>
      <c r="C3" s="11"/>
      <c r="D3" s="11"/>
      <c r="E3" s="11"/>
      <c r="F3" s="78"/>
      <c r="G3" s="78"/>
    </row>
    <row r="4" spans="1:7" ht="15" customHeight="1">
      <c r="A4" s="2"/>
      <c r="B4" s="11"/>
      <c r="C4" s="11"/>
      <c r="D4" s="11"/>
      <c r="E4" s="11"/>
      <c r="F4" s="78"/>
      <c r="G4" s="78"/>
    </row>
    <row r="5" spans="1:7" ht="15" customHeight="1">
      <c r="A5" s="2"/>
      <c r="B5" s="11"/>
      <c r="C5" s="11"/>
      <c r="D5" s="11"/>
      <c r="E5" s="11"/>
      <c r="F5" s="78"/>
      <c r="G5" s="78"/>
    </row>
    <row r="6" spans="1:7" ht="15" customHeight="1">
      <c r="A6" s="2"/>
      <c r="B6" s="11"/>
      <c r="C6" s="11"/>
      <c r="D6" s="11"/>
      <c r="E6" s="11"/>
      <c r="F6" s="78"/>
      <c r="G6" s="78"/>
    </row>
    <row r="7" spans="1:7" ht="15" customHeight="1">
      <c r="A7" s="2"/>
      <c r="B7" s="11"/>
      <c r="C7" s="11"/>
      <c r="D7" s="11"/>
      <c r="E7" s="11"/>
      <c r="F7" s="78"/>
      <c r="G7" s="78"/>
    </row>
    <row r="8" spans="1:7" ht="15" customHeight="1">
      <c r="A8" s="2"/>
      <c r="B8" s="12"/>
      <c r="C8" s="12"/>
      <c r="D8" s="11"/>
      <c r="E8" s="12"/>
      <c r="F8" s="79"/>
      <c r="G8" s="79"/>
    </row>
    <row r="9" spans="1:7" ht="12" customHeight="1">
      <c r="A9" s="7"/>
      <c r="B9" s="110" t="s">
        <v>0</v>
      </c>
      <c r="C9" s="112" t="s">
        <v>90</v>
      </c>
      <c r="D9" s="111"/>
      <c r="E9" s="154" t="s">
        <v>56</v>
      </c>
      <c r="F9" s="155"/>
      <c r="G9" s="112">
        <v>11000</v>
      </c>
    </row>
    <row r="10" spans="1:7" ht="28.5" customHeight="1">
      <c r="A10" s="7"/>
      <c r="B10" s="128" t="s">
        <v>1</v>
      </c>
      <c r="C10" s="129" t="s">
        <v>91</v>
      </c>
      <c r="D10" s="14"/>
      <c r="E10" s="152" t="s">
        <v>2</v>
      </c>
      <c r="F10" s="153"/>
      <c r="G10" s="131" t="s">
        <v>86</v>
      </c>
    </row>
    <row r="11" spans="1:7" ht="14.4">
      <c r="A11" s="7"/>
      <c r="B11" s="128" t="s">
        <v>3</v>
      </c>
      <c r="C11" s="107" t="s">
        <v>89</v>
      </c>
      <c r="D11" s="14"/>
      <c r="E11" s="152" t="s">
        <v>84</v>
      </c>
      <c r="F11" s="153"/>
      <c r="G11" s="131">
        <v>1500</v>
      </c>
    </row>
    <row r="12" spans="1:7" ht="14.4">
      <c r="A12" s="7"/>
      <c r="B12" s="128" t="s">
        <v>4</v>
      </c>
      <c r="C12" s="107" t="s">
        <v>55</v>
      </c>
      <c r="D12" s="14"/>
      <c r="E12" s="156" t="s">
        <v>5</v>
      </c>
      <c r="F12" s="156"/>
      <c r="G12" s="131">
        <f>G9*G11</f>
        <v>16500000</v>
      </c>
    </row>
    <row r="13" spans="1:7" ht="14.4">
      <c r="A13" s="7"/>
      <c r="B13" s="128" t="s">
        <v>6</v>
      </c>
      <c r="C13" s="107" t="s">
        <v>97</v>
      </c>
      <c r="D13" s="14"/>
      <c r="E13" s="152" t="s">
        <v>7</v>
      </c>
      <c r="F13" s="153"/>
      <c r="G13" s="131" t="s">
        <v>83</v>
      </c>
    </row>
    <row r="14" spans="1:7" ht="14.4">
      <c r="A14" s="7"/>
      <c r="B14" s="128" t="s">
        <v>8</v>
      </c>
      <c r="C14" s="107" t="s">
        <v>97</v>
      </c>
      <c r="D14" s="14"/>
      <c r="E14" s="152" t="s">
        <v>9</v>
      </c>
      <c r="F14" s="153"/>
      <c r="G14" s="131" t="s">
        <v>60</v>
      </c>
    </row>
    <row r="15" spans="1:7" ht="14.4">
      <c r="A15" s="7"/>
      <c r="B15" s="128" t="s">
        <v>10</v>
      </c>
      <c r="C15" s="130">
        <v>44713</v>
      </c>
      <c r="D15" s="14"/>
      <c r="E15" s="156" t="s">
        <v>11</v>
      </c>
      <c r="F15" s="157"/>
      <c r="G15" s="131" t="s">
        <v>92</v>
      </c>
    </row>
    <row r="16" spans="1:7" ht="12" customHeight="1">
      <c r="A16" s="2"/>
      <c r="B16" s="15"/>
      <c r="C16" s="16"/>
      <c r="D16" s="17"/>
      <c r="E16" s="18"/>
      <c r="F16" s="80"/>
      <c r="G16" s="81"/>
    </row>
    <row r="17" spans="1:7" ht="12" customHeight="1">
      <c r="A17" s="4"/>
      <c r="B17" s="158" t="s">
        <v>12</v>
      </c>
      <c r="C17" s="159"/>
      <c r="D17" s="159"/>
      <c r="E17" s="159"/>
      <c r="F17" s="159"/>
      <c r="G17" s="159"/>
    </row>
    <row r="18" spans="1:7" ht="12" customHeight="1">
      <c r="A18" s="2"/>
      <c r="B18" s="19"/>
      <c r="C18" s="20"/>
      <c r="D18" s="20"/>
      <c r="E18" s="20"/>
      <c r="F18" s="82"/>
      <c r="G18" s="82"/>
    </row>
    <row r="19" spans="1:7" ht="12" customHeight="1">
      <c r="A19" s="3"/>
      <c r="B19" s="132" t="s">
        <v>13</v>
      </c>
      <c r="C19" s="133"/>
      <c r="D19" s="134"/>
      <c r="E19" s="134"/>
      <c r="F19" s="135"/>
      <c r="G19" s="135"/>
    </row>
    <row r="20" spans="1:7" ht="24" customHeight="1">
      <c r="A20" s="106"/>
      <c r="B20" s="139" t="s">
        <v>14</v>
      </c>
      <c r="C20" s="139" t="s">
        <v>15</v>
      </c>
      <c r="D20" s="139" t="s">
        <v>16</v>
      </c>
      <c r="E20" s="139" t="s">
        <v>17</v>
      </c>
      <c r="F20" s="140" t="s">
        <v>18</v>
      </c>
      <c r="G20" s="140" t="s">
        <v>19</v>
      </c>
    </row>
    <row r="21" spans="1:7" ht="14.4">
      <c r="A21" s="106"/>
      <c r="B21" s="107" t="s">
        <v>73</v>
      </c>
      <c r="C21" s="107" t="s">
        <v>20</v>
      </c>
      <c r="D21" s="107">
        <v>6</v>
      </c>
      <c r="E21" s="107" t="s">
        <v>74</v>
      </c>
      <c r="F21" s="115">
        <v>50000</v>
      </c>
      <c r="G21" s="115">
        <f>D21*F21</f>
        <v>300000</v>
      </c>
    </row>
    <row r="22" spans="1:7" ht="14.4">
      <c r="A22" s="106"/>
      <c r="B22" s="107" t="s">
        <v>57</v>
      </c>
      <c r="C22" s="107" t="s">
        <v>20</v>
      </c>
      <c r="D22" s="107">
        <v>5</v>
      </c>
      <c r="E22" s="107" t="s">
        <v>74</v>
      </c>
      <c r="F22" s="115">
        <v>50000</v>
      </c>
      <c r="G22" s="115">
        <f>F22*D22</f>
        <v>250000</v>
      </c>
    </row>
    <row r="23" spans="1:7" ht="14.4">
      <c r="A23" s="106"/>
      <c r="B23" s="107" t="s">
        <v>95</v>
      </c>
      <c r="C23" s="107" t="s">
        <v>20</v>
      </c>
      <c r="D23" s="107">
        <v>18</v>
      </c>
      <c r="E23" s="107" t="s">
        <v>96</v>
      </c>
      <c r="F23" s="115">
        <v>50000</v>
      </c>
      <c r="G23" s="115">
        <f>F23*D23</f>
        <v>900000</v>
      </c>
    </row>
    <row r="24" spans="1:7" ht="14.4">
      <c r="A24" s="106"/>
      <c r="B24" s="107" t="s">
        <v>59</v>
      </c>
      <c r="C24" s="107" t="s">
        <v>20</v>
      </c>
      <c r="D24" s="107">
        <v>3</v>
      </c>
      <c r="E24" s="107" t="s">
        <v>74</v>
      </c>
      <c r="F24" s="115">
        <v>50000</v>
      </c>
      <c r="G24" s="115">
        <f>D24*F24</f>
        <v>150000</v>
      </c>
    </row>
    <row r="25" spans="1:7" ht="14.4">
      <c r="A25" s="106"/>
      <c r="B25" s="107" t="s">
        <v>75</v>
      </c>
      <c r="C25" s="107" t="s">
        <v>20</v>
      </c>
      <c r="D25" s="107">
        <v>40</v>
      </c>
      <c r="E25" s="107" t="s">
        <v>76</v>
      </c>
      <c r="F25" s="115">
        <v>50000</v>
      </c>
      <c r="G25" s="115">
        <f>F25*D25</f>
        <v>2000000</v>
      </c>
    </row>
    <row r="26" spans="1:7" ht="14.4">
      <c r="A26" s="106"/>
      <c r="B26" s="107" t="s">
        <v>77</v>
      </c>
      <c r="C26" s="107" t="s">
        <v>20</v>
      </c>
      <c r="D26" s="107">
        <v>24</v>
      </c>
      <c r="E26" s="107" t="s">
        <v>78</v>
      </c>
      <c r="F26" s="115">
        <v>50000</v>
      </c>
      <c r="G26" s="115">
        <f>D26*F26</f>
        <v>1200000</v>
      </c>
    </row>
    <row r="27" spans="1:7" ht="14.4">
      <c r="A27" s="106"/>
      <c r="B27" s="107" t="s">
        <v>67</v>
      </c>
      <c r="C27" s="107" t="s">
        <v>20</v>
      </c>
      <c r="D27" s="107">
        <v>6</v>
      </c>
      <c r="E27" s="107" t="s">
        <v>78</v>
      </c>
      <c r="F27" s="115">
        <v>50000</v>
      </c>
      <c r="G27" s="115">
        <f>F27*D27</f>
        <v>300000</v>
      </c>
    </row>
    <row r="28" spans="1:7" ht="14.4">
      <c r="A28" s="106"/>
      <c r="B28" s="107" t="s">
        <v>58</v>
      </c>
      <c r="C28" s="107" t="s">
        <v>20</v>
      </c>
      <c r="D28" s="107">
        <v>60</v>
      </c>
      <c r="E28" s="107" t="s">
        <v>60</v>
      </c>
      <c r="F28" s="115">
        <v>50000</v>
      </c>
      <c r="G28" s="115">
        <f>F28*D28</f>
        <v>3000000</v>
      </c>
    </row>
    <row r="29" spans="1:7" ht="12.75" customHeight="1">
      <c r="A29" s="106"/>
      <c r="B29" s="141" t="s">
        <v>21</v>
      </c>
      <c r="C29" s="142"/>
      <c r="D29" s="142"/>
      <c r="E29" s="142"/>
      <c r="F29" s="143"/>
      <c r="G29" s="143">
        <f>SUM(G21:G28)</f>
        <v>8100000</v>
      </c>
    </row>
    <row r="30" spans="1:7" ht="12" customHeight="1">
      <c r="A30" s="2"/>
      <c r="B30" s="136"/>
      <c r="C30" s="137"/>
      <c r="D30" s="137"/>
      <c r="E30" s="137"/>
      <c r="F30" s="138"/>
      <c r="G30" s="138"/>
    </row>
    <row r="31" spans="1:7" ht="12" customHeight="1">
      <c r="A31" s="3"/>
      <c r="B31" s="21" t="s">
        <v>22</v>
      </c>
      <c r="C31" s="22"/>
      <c r="D31" s="23"/>
      <c r="E31" s="23"/>
      <c r="F31" s="83"/>
      <c r="G31" s="83"/>
    </row>
    <row r="32" spans="1:7" ht="24" customHeight="1">
      <c r="A32" s="3"/>
      <c r="B32" s="24" t="s">
        <v>14</v>
      </c>
      <c r="C32" s="25" t="s">
        <v>15</v>
      </c>
      <c r="D32" s="25" t="s">
        <v>16</v>
      </c>
      <c r="E32" s="24" t="s">
        <v>17</v>
      </c>
      <c r="F32" s="84" t="s">
        <v>18</v>
      </c>
      <c r="G32" s="85" t="s">
        <v>19</v>
      </c>
    </row>
    <row r="33" spans="1:11" ht="12" customHeight="1">
      <c r="A33" s="3"/>
      <c r="B33" s="26"/>
      <c r="C33" s="26" t="s">
        <v>54</v>
      </c>
      <c r="D33" s="26"/>
      <c r="E33" s="26"/>
      <c r="F33" s="86"/>
      <c r="G33" s="86"/>
    </row>
    <row r="34" spans="1:11" ht="12" customHeight="1">
      <c r="A34" s="3"/>
      <c r="B34" s="9" t="s">
        <v>23</v>
      </c>
      <c r="C34" s="5"/>
      <c r="D34" s="5"/>
      <c r="E34" s="5"/>
      <c r="F34" s="87"/>
      <c r="G34" s="87">
        <v>0</v>
      </c>
    </row>
    <row r="35" spans="1:11" ht="12" customHeight="1">
      <c r="A35" s="2"/>
      <c r="B35" s="27"/>
      <c r="C35" s="28"/>
      <c r="D35" s="28"/>
      <c r="E35" s="28"/>
      <c r="F35" s="88"/>
      <c r="G35" s="88"/>
    </row>
    <row r="36" spans="1:11" ht="12" customHeight="1">
      <c r="A36" s="3"/>
      <c r="B36" s="21" t="s">
        <v>24</v>
      </c>
      <c r="C36" s="22"/>
      <c r="D36" s="23"/>
      <c r="E36" s="23"/>
      <c r="F36" s="83"/>
      <c r="G36" s="83"/>
    </row>
    <row r="37" spans="1:11" ht="24" customHeight="1">
      <c r="A37" s="3"/>
      <c r="B37" s="29" t="s">
        <v>14</v>
      </c>
      <c r="C37" s="29" t="s">
        <v>15</v>
      </c>
      <c r="D37" s="29" t="s">
        <v>16</v>
      </c>
      <c r="E37" s="29" t="s">
        <v>17</v>
      </c>
      <c r="F37" s="116" t="s">
        <v>18</v>
      </c>
      <c r="G37" s="117" t="s">
        <v>19</v>
      </c>
    </row>
    <row r="38" spans="1:11" ht="12.75" customHeight="1">
      <c r="A38" s="4"/>
      <c r="B38" s="13" t="s">
        <v>68</v>
      </c>
      <c r="C38" s="13" t="s">
        <v>98</v>
      </c>
      <c r="D38" s="13">
        <v>4</v>
      </c>
      <c r="E38" s="13" t="s">
        <v>74</v>
      </c>
      <c r="F38" s="118">
        <v>35000</v>
      </c>
      <c r="G38" s="118">
        <f>D38*F38</f>
        <v>140000</v>
      </c>
    </row>
    <row r="39" spans="1:11" ht="12.75" customHeight="1">
      <c r="A39" s="4"/>
      <c r="B39" s="13" t="s">
        <v>69</v>
      </c>
      <c r="C39" s="13" t="s">
        <v>98</v>
      </c>
      <c r="D39" s="13">
        <v>2.5</v>
      </c>
      <c r="E39" s="13" t="s">
        <v>74</v>
      </c>
      <c r="F39" s="118">
        <v>40000</v>
      </c>
      <c r="G39" s="118">
        <f>D39*F39</f>
        <v>100000</v>
      </c>
    </row>
    <row r="40" spans="1:11" ht="12.75" customHeight="1">
      <c r="A40" s="4"/>
      <c r="B40" s="13" t="s">
        <v>70</v>
      </c>
      <c r="C40" s="13" t="s">
        <v>98</v>
      </c>
      <c r="D40" s="13">
        <v>3</v>
      </c>
      <c r="E40" s="13" t="s">
        <v>74</v>
      </c>
      <c r="F40" s="118">
        <v>35000</v>
      </c>
      <c r="G40" s="118">
        <f>F40*D40</f>
        <v>105000</v>
      </c>
    </row>
    <row r="41" spans="1:11" ht="12.75" customHeight="1">
      <c r="A41" s="4"/>
      <c r="B41" s="31" t="s">
        <v>59</v>
      </c>
      <c r="C41" s="13" t="s">
        <v>98</v>
      </c>
      <c r="D41" s="32">
        <v>2</v>
      </c>
      <c r="E41" s="13" t="s">
        <v>93</v>
      </c>
      <c r="F41" s="118">
        <v>80000</v>
      </c>
      <c r="G41" s="118">
        <f>F41*D41</f>
        <v>160000</v>
      </c>
    </row>
    <row r="42" spans="1:11" ht="12.75" customHeight="1">
      <c r="A42" s="4"/>
      <c r="B42" s="31" t="s">
        <v>61</v>
      </c>
      <c r="C42" s="13" t="s">
        <v>98</v>
      </c>
      <c r="D42" s="32">
        <v>3</v>
      </c>
      <c r="E42" s="13" t="s">
        <v>94</v>
      </c>
      <c r="F42" s="118">
        <v>80000</v>
      </c>
      <c r="G42" s="118">
        <f>F42*D42</f>
        <v>240000</v>
      </c>
    </row>
    <row r="43" spans="1:11" ht="12.75" customHeight="1">
      <c r="A43" s="3"/>
      <c r="B43" s="9" t="s">
        <v>25</v>
      </c>
      <c r="C43" s="5"/>
      <c r="D43" s="5"/>
      <c r="E43" s="5"/>
      <c r="F43" s="119"/>
      <c r="G43" s="119">
        <f>SUM(G38:G42)</f>
        <v>745000</v>
      </c>
    </row>
    <row r="44" spans="1:11" ht="12" customHeight="1">
      <c r="A44" s="2"/>
      <c r="B44" s="27"/>
      <c r="C44" s="28"/>
      <c r="D44" s="28"/>
      <c r="E44" s="28"/>
      <c r="F44" s="88"/>
      <c r="G44" s="88"/>
    </row>
    <row r="45" spans="1:11" ht="12" customHeight="1">
      <c r="A45" s="3"/>
      <c r="B45" s="21" t="s">
        <v>26</v>
      </c>
      <c r="C45" s="22"/>
      <c r="D45" s="23"/>
      <c r="E45" s="23"/>
      <c r="F45" s="83"/>
      <c r="G45" s="83"/>
    </row>
    <row r="46" spans="1:11" ht="24" customHeight="1">
      <c r="A46" s="3"/>
      <c r="B46" s="30" t="s">
        <v>27</v>
      </c>
      <c r="C46" s="30" t="s">
        <v>28</v>
      </c>
      <c r="D46" s="30" t="s">
        <v>29</v>
      </c>
      <c r="E46" s="30" t="s">
        <v>17</v>
      </c>
      <c r="F46" s="89" t="s">
        <v>18</v>
      </c>
      <c r="G46" s="89" t="s">
        <v>19</v>
      </c>
      <c r="K46" s="8"/>
    </row>
    <row r="47" spans="1:11" ht="12.75" customHeight="1">
      <c r="A47" s="4"/>
      <c r="B47" s="33" t="s">
        <v>80</v>
      </c>
      <c r="C47" s="34" t="s">
        <v>15</v>
      </c>
      <c r="D47" s="34">
        <v>1500</v>
      </c>
      <c r="E47" s="34" t="s">
        <v>74</v>
      </c>
      <c r="F47" s="120">
        <v>500</v>
      </c>
      <c r="G47" s="120">
        <f>F47*D47</f>
        <v>750000</v>
      </c>
      <c r="K47" s="8"/>
    </row>
    <row r="48" spans="1:11" ht="12.75" customHeight="1">
      <c r="A48" s="4"/>
      <c r="B48" s="35" t="s">
        <v>79</v>
      </c>
      <c r="C48" s="34"/>
      <c r="D48" s="36"/>
      <c r="E48" s="36"/>
      <c r="F48" s="121"/>
      <c r="G48" s="121"/>
    </row>
    <row r="49" spans="1:7" ht="12.75" customHeight="1">
      <c r="A49" s="4"/>
      <c r="B49" s="144" t="s">
        <v>99</v>
      </c>
      <c r="C49" s="144" t="s">
        <v>103</v>
      </c>
      <c r="D49" s="144">
        <v>1</v>
      </c>
      <c r="E49" s="144" t="s">
        <v>100</v>
      </c>
      <c r="F49" s="145">
        <v>50000</v>
      </c>
      <c r="G49" s="145">
        <f>F49*D49</f>
        <v>50000</v>
      </c>
    </row>
    <row r="50" spans="1:7" ht="12.75" customHeight="1">
      <c r="A50" s="4"/>
      <c r="B50" s="144" t="s">
        <v>101</v>
      </c>
      <c r="C50" s="144" t="s">
        <v>102</v>
      </c>
      <c r="D50" s="144">
        <v>4</v>
      </c>
      <c r="E50" s="144" t="s">
        <v>100</v>
      </c>
      <c r="F50" s="145">
        <v>40000</v>
      </c>
      <c r="G50" s="145">
        <f>F50*D50</f>
        <v>160000</v>
      </c>
    </row>
    <row r="51" spans="1:7" ht="12.75" customHeight="1">
      <c r="A51" s="106"/>
      <c r="B51" s="149" t="s">
        <v>104</v>
      </c>
      <c r="C51" s="144"/>
      <c r="D51" s="144"/>
      <c r="E51" s="144"/>
      <c r="F51" s="145"/>
      <c r="G51" s="145"/>
    </row>
    <row r="52" spans="1:7" ht="12.75" customHeight="1">
      <c r="A52" s="4"/>
      <c r="B52" s="146" t="s">
        <v>72</v>
      </c>
      <c r="C52" s="147" t="s">
        <v>71</v>
      </c>
      <c r="D52" s="147">
        <v>2</v>
      </c>
      <c r="E52" s="147" t="s">
        <v>85</v>
      </c>
      <c r="F52" s="148">
        <v>50000</v>
      </c>
      <c r="G52" s="148">
        <f>F52*D52</f>
        <v>100000</v>
      </c>
    </row>
    <row r="53" spans="1:7" ht="13.5" customHeight="1">
      <c r="A53" s="3"/>
      <c r="B53" s="9" t="s">
        <v>30</v>
      </c>
      <c r="C53" s="5"/>
      <c r="D53" s="5"/>
      <c r="E53" s="5"/>
      <c r="F53" s="119"/>
      <c r="G53" s="119">
        <f>SUM(G47:G52)</f>
        <v>1060000</v>
      </c>
    </row>
    <row r="54" spans="1:7" ht="12" customHeight="1">
      <c r="A54" s="2"/>
      <c r="B54" s="27"/>
      <c r="C54" s="28"/>
      <c r="D54" s="28"/>
      <c r="E54" s="28"/>
      <c r="F54" s="88"/>
      <c r="G54" s="88"/>
    </row>
    <row r="55" spans="1:7" ht="12" customHeight="1">
      <c r="A55" s="3"/>
      <c r="B55" s="21" t="s">
        <v>31</v>
      </c>
      <c r="C55" s="22"/>
      <c r="D55" s="23"/>
      <c r="E55" s="23"/>
      <c r="F55" s="83"/>
      <c r="G55" s="83"/>
    </row>
    <row r="56" spans="1:7" ht="24" customHeight="1">
      <c r="A56" s="3"/>
      <c r="B56" s="29" t="s">
        <v>32</v>
      </c>
      <c r="C56" s="30" t="s">
        <v>28</v>
      </c>
      <c r="D56" s="30" t="s">
        <v>29</v>
      </c>
      <c r="E56" s="29" t="s">
        <v>17</v>
      </c>
      <c r="F56" s="89" t="s">
        <v>18</v>
      </c>
      <c r="G56" s="90" t="s">
        <v>19</v>
      </c>
    </row>
    <row r="57" spans="1:7" ht="24" customHeight="1">
      <c r="A57" s="7"/>
      <c r="B57" s="37" t="s">
        <v>81</v>
      </c>
      <c r="C57" s="38" t="s">
        <v>82</v>
      </c>
      <c r="D57" s="38">
        <v>400</v>
      </c>
      <c r="E57" s="38" t="s">
        <v>96</v>
      </c>
      <c r="F57" s="122">
        <v>1110</v>
      </c>
      <c r="G57" s="122">
        <f>F57*D57</f>
        <v>444000</v>
      </c>
    </row>
    <row r="58" spans="1:7" ht="24" customHeight="1">
      <c r="A58" s="7"/>
      <c r="B58" s="37" t="s">
        <v>62</v>
      </c>
      <c r="C58" s="38" t="s">
        <v>82</v>
      </c>
      <c r="D58" s="38">
        <v>30</v>
      </c>
      <c r="E58" s="38" t="s">
        <v>94</v>
      </c>
      <c r="F58" s="122">
        <v>1100</v>
      </c>
      <c r="G58" s="122">
        <f>F58*D58</f>
        <v>33000</v>
      </c>
    </row>
    <row r="59" spans="1:7" ht="13.5" customHeight="1">
      <c r="A59" s="3"/>
      <c r="B59" s="39" t="s">
        <v>33</v>
      </c>
      <c r="C59" s="40"/>
      <c r="D59" s="40"/>
      <c r="E59" s="40"/>
      <c r="F59" s="123"/>
      <c r="G59" s="123">
        <f>SUM(G57:G58)</f>
        <v>477000</v>
      </c>
    </row>
    <row r="60" spans="1:7" ht="12" customHeight="1">
      <c r="A60" s="2"/>
      <c r="B60" s="41"/>
      <c r="C60" s="41"/>
      <c r="D60" s="41"/>
      <c r="E60" s="41"/>
      <c r="F60" s="91"/>
      <c r="G60" s="91"/>
    </row>
    <row r="61" spans="1:7" ht="12" customHeight="1">
      <c r="A61" s="7"/>
      <c r="B61" s="42" t="s">
        <v>34</v>
      </c>
      <c r="C61" s="43"/>
      <c r="D61" s="43"/>
      <c r="E61" s="43"/>
      <c r="F61" s="92"/>
      <c r="G61" s="124">
        <f>G29+G43+G53+G59</f>
        <v>10382000</v>
      </c>
    </row>
    <row r="62" spans="1:7" ht="12" customHeight="1">
      <c r="A62" s="7"/>
      <c r="B62" s="44" t="s">
        <v>35</v>
      </c>
      <c r="C62" s="45"/>
      <c r="D62" s="45"/>
      <c r="E62" s="45"/>
      <c r="F62" s="85"/>
      <c r="G62" s="125">
        <f>G61*0.05</f>
        <v>519100</v>
      </c>
    </row>
    <row r="63" spans="1:7" ht="12" customHeight="1">
      <c r="A63" s="7"/>
      <c r="B63" s="46" t="s">
        <v>36</v>
      </c>
      <c r="C63" s="47"/>
      <c r="D63" s="47"/>
      <c r="E63" s="47"/>
      <c r="F63" s="93"/>
      <c r="G63" s="126">
        <f>G62+G61</f>
        <v>10901100</v>
      </c>
    </row>
    <row r="64" spans="1:7" ht="12" customHeight="1">
      <c r="A64" s="7"/>
      <c r="B64" s="44" t="s">
        <v>37</v>
      </c>
      <c r="C64" s="45"/>
      <c r="D64" s="45"/>
      <c r="E64" s="45"/>
      <c r="F64" s="85"/>
      <c r="G64" s="125">
        <f>G12</f>
        <v>16500000</v>
      </c>
    </row>
    <row r="65" spans="1:7" ht="12" customHeight="1">
      <c r="A65" s="7"/>
      <c r="B65" s="48" t="s">
        <v>38</v>
      </c>
      <c r="C65" s="49"/>
      <c r="D65" s="49"/>
      <c r="E65" s="49"/>
      <c r="F65" s="94"/>
      <c r="G65" s="127">
        <f>G64-G63</f>
        <v>5598900</v>
      </c>
    </row>
    <row r="66" spans="1:7" ht="12" customHeight="1">
      <c r="A66" s="7"/>
      <c r="B66" s="50" t="s">
        <v>87</v>
      </c>
      <c r="C66" s="51"/>
      <c r="D66" s="51"/>
      <c r="E66" s="51"/>
      <c r="F66" s="95"/>
      <c r="G66" s="95"/>
    </row>
    <row r="67" spans="1:7" ht="12.75" customHeight="1" thickBot="1">
      <c r="A67" s="7"/>
      <c r="B67" s="52"/>
      <c r="C67" s="51"/>
      <c r="D67" s="51"/>
      <c r="E67" s="51"/>
      <c r="F67" s="95"/>
      <c r="G67" s="95"/>
    </row>
    <row r="68" spans="1:7" ht="12" customHeight="1">
      <c r="A68" s="7"/>
      <c r="B68" s="74" t="s">
        <v>88</v>
      </c>
      <c r="C68" s="53"/>
      <c r="D68" s="53"/>
      <c r="E68" s="53"/>
      <c r="F68" s="96"/>
      <c r="G68" s="95"/>
    </row>
    <row r="69" spans="1:7" ht="12" customHeight="1">
      <c r="A69" s="7"/>
      <c r="B69" s="75" t="s">
        <v>39</v>
      </c>
      <c r="C69" s="52"/>
      <c r="D69" s="52"/>
      <c r="E69" s="52"/>
      <c r="F69" s="97"/>
      <c r="G69" s="95"/>
    </row>
    <row r="70" spans="1:7" ht="12" customHeight="1">
      <c r="A70" s="7"/>
      <c r="B70" s="75" t="s">
        <v>40</v>
      </c>
      <c r="C70" s="52"/>
      <c r="D70" s="52"/>
      <c r="E70" s="52"/>
      <c r="F70" s="97"/>
      <c r="G70" s="95"/>
    </row>
    <row r="71" spans="1:7" ht="12" customHeight="1">
      <c r="A71" s="7"/>
      <c r="B71" s="75" t="s">
        <v>41</v>
      </c>
      <c r="C71" s="52"/>
      <c r="D71" s="52"/>
      <c r="E71" s="52"/>
      <c r="F71" s="97"/>
      <c r="G71" s="95"/>
    </row>
    <row r="72" spans="1:7" ht="12" customHeight="1">
      <c r="A72" s="7"/>
      <c r="B72" s="75" t="s">
        <v>42</v>
      </c>
      <c r="C72" s="52"/>
      <c r="D72" s="52"/>
      <c r="E72" s="52"/>
      <c r="F72" s="97"/>
      <c r="G72" s="95"/>
    </row>
    <row r="73" spans="1:7" ht="12" customHeight="1">
      <c r="A73" s="7"/>
      <c r="B73" s="75" t="s">
        <v>43</v>
      </c>
      <c r="C73" s="52"/>
      <c r="D73" s="52"/>
      <c r="E73" s="52"/>
      <c r="F73" s="97"/>
      <c r="G73" s="95"/>
    </row>
    <row r="74" spans="1:7" ht="12.75" customHeight="1" thickBot="1">
      <c r="A74" s="7"/>
      <c r="B74" s="76" t="s">
        <v>66</v>
      </c>
      <c r="C74" s="54"/>
      <c r="D74" s="54"/>
      <c r="E74" s="54"/>
      <c r="F74" s="98"/>
      <c r="G74" s="95"/>
    </row>
    <row r="75" spans="1:7" ht="12.75" customHeight="1">
      <c r="A75" s="7"/>
      <c r="B75" s="52"/>
      <c r="C75" s="52"/>
      <c r="D75" s="52"/>
      <c r="E75" s="52"/>
      <c r="F75" s="99"/>
      <c r="G75" s="95"/>
    </row>
    <row r="76" spans="1:7" ht="15" customHeight="1" thickBot="1">
      <c r="A76" s="7"/>
      <c r="B76" s="150" t="s">
        <v>44</v>
      </c>
      <c r="C76" s="151"/>
      <c r="D76" s="55"/>
      <c r="E76" s="56"/>
      <c r="F76" s="100"/>
      <c r="G76" s="95"/>
    </row>
    <row r="77" spans="1:7" ht="12" customHeight="1">
      <c r="A77" s="7"/>
      <c r="B77" s="57" t="s">
        <v>32</v>
      </c>
      <c r="C77" s="58" t="s">
        <v>45</v>
      </c>
      <c r="D77" s="59" t="s">
        <v>46</v>
      </c>
      <c r="E77" s="56"/>
      <c r="F77" s="100"/>
      <c r="G77" s="95"/>
    </row>
    <row r="78" spans="1:7" ht="12" customHeight="1">
      <c r="A78" s="7"/>
      <c r="B78" s="60" t="s">
        <v>47</v>
      </c>
      <c r="C78" s="61">
        <f>G29</f>
        <v>8100000</v>
      </c>
      <c r="D78" s="62">
        <f>(C78/C84)</f>
        <v>0.7430442799350524</v>
      </c>
      <c r="E78" s="56"/>
      <c r="F78" s="100"/>
      <c r="G78" s="95"/>
    </row>
    <row r="79" spans="1:7" ht="12" customHeight="1">
      <c r="A79" s="7"/>
      <c r="B79" s="60" t="s">
        <v>48</v>
      </c>
      <c r="C79" s="63">
        <f>G34</f>
        <v>0</v>
      </c>
      <c r="D79" s="62">
        <v>0</v>
      </c>
      <c r="E79" s="56"/>
      <c r="F79" s="100"/>
      <c r="G79" s="95"/>
    </row>
    <row r="80" spans="1:7" ht="12" customHeight="1">
      <c r="A80" s="7"/>
      <c r="B80" s="60" t="s">
        <v>49</v>
      </c>
      <c r="C80" s="61">
        <f>G43</f>
        <v>745000</v>
      </c>
      <c r="D80" s="62">
        <f>(C80/C84)</f>
        <v>6.8341726981680742E-2</v>
      </c>
      <c r="E80" s="56"/>
      <c r="F80" s="100"/>
      <c r="G80" s="95"/>
    </row>
    <row r="81" spans="1:7" ht="12" customHeight="1">
      <c r="A81" s="7"/>
      <c r="B81" s="60" t="s">
        <v>27</v>
      </c>
      <c r="C81" s="61">
        <f>G53</f>
        <v>1060000</v>
      </c>
      <c r="D81" s="62">
        <f>(C81/C84)</f>
        <v>9.7237893423599453E-2</v>
      </c>
      <c r="E81" s="56"/>
      <c r="F81" s="100"/>
      <c r="G81" s="95"/>
    </row>
    <row r="82" spans="1:7" ht="12" customHeight="1">
      <c r="A82" s="7"/>
      <c r="B82" s="60" t="s">
        <v>50</v>
      </c>
      <c r="C82" s="61">
        <f>G59</f>
        <v>477000</v>
      </c>
      <c r="D82" s="62">
        <f>(C82/C84)</f>
        <v>4.3757052040619755E-2</v>
      </c>
      <c r="E82" s="64"/>
      <c r="F82" s="101"/>
      <c r="G82" s="95"/>
    </row>
    <row r="83" spans="1:7" ht="12" customHeight="1">
      <c r="A83" s="7"/>
      <c r="B83" s="60" t="s">
        <v>51</v>
      </c>
      <c r="C83" s="61">
        <f>G62</f>
        <v>519100</v>
      </c>
      <c r="D83" s="62">
        <f>(C83/C84)</f>
        <v>4.7619047619047616E-2</v>
      </c>
      <c r="E83" s="64"/>
      <c r="F83" s="101"/>
      <c r="G83" s="95"/>
    </row>
    <row r="84" spans="1:7" ht="12.75" customHeight="1" thickBot="1">
      <c r="A84" s="7"/>
      <c r="B84" s="65" t="s">
        <v>52</v>
      </c>
      <c r="C84" s="66">
        <f>SUM(C78:C83)</f>
        <v>10901100</v>
      </c>
      <c r="D84" s="67">
        <f>SUM(D78:D83)</f>
        <v>1</v>
      </c>
      <c r="E84" s="64"/>
      <c r="F84" s="101"/>
      <c r="G84" s="95"/>
    </row>
    <row r="85" spans="1:7" ht="12" customHeight="1">
      <c r="A85" s="7"/>
      <c r="B85" s="52"/>
      <c r="C85" s="51"/>
      <c r="D85" s="51"/>
      <c r="E85" s="51"/>
      <c r="F85" s="95"/>
      <c r="G85" s="95"/>
    </row>
    <row r="86" spans="1:7" ht="12.75" customHeight="1">
      <c r="A86" s="7"/>
      <c r="B86" s="10"/>
      <c r="C86" s="51"/>
      <c r="D86" s="51"/>
      <c r="E86" s="51"/>
      <c r="F86" s="95"/>
      <c r="G86" s="95"/>
    </row>
    <row r="87" spans="1:7" ht="12" customHeight="1" thickBot="1">
      <c r="A87" s="6"/>
      <c r="B87" s="68"/>
      <c r="C87" s="69" t="s">
        <v>65</v>
      </c>
      <c r="D87" s="70"/>
      <c r="E87" s="71"/>
      <c r="F87" s="102"/>
      <c r="G87" s="95"/>
    </row>
    <row r="88" spans="1:7" ht="12" customHeight="1">
      <c r="A88" s="7"/>
      <c r="B88" s="72" t="s">
        <v>63</v>
      </c>
      <c r="C88" s="113">
        <v>7000</v>
      </c>
      <c r="D88" s="113">
        <v>11000</v>
      </c>
      <c r="E88" s="114">
        <v>15000</v>
      </c>
      <c r="F88" s="103"/>
      <c r="G88" s="104"/>
    </row>
    <row r="89" spans="1:7" ht="12.75" customHeight="1" thickBot="1">
      <c r="A89" s="7"/>
      <c r="B89" s="65" t="s">
        <v>64</v>
      </c>
      <c r="C89" s="108">
        <f>(G63/C88)</f>
        <v>1557.3</v>
      </c>
      <c r="D89" s="108">
        <f>(G63/D88)</f>
        <v>991.0090909090909</v>
      </c>
      <c r="E89" s="109">
        <f>(G63/E88)</f>
        <v>726.74</v>
      </c>
      <c r="F89" s="103"/>
      <c r="G89" s="104"/>
    </row>
    <row r="90" spans="1:7" ht="15.6" customHeight="1">
      <c r="A90" s="7"/>
      <c r="B90" s="77" t="s">
        <v>53</v>
      </c>
      <c r="C90" s="52"/>
      <c r="D90" s="52"/>
      <c r="E90" s="52"/>
      <c r="F90" s="99"/>
      <c r="G90" s="99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5D8C8-2A8A-4284-977D-ADF4BB3DC2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D36D4-D415-4B8A-AB79-DA6859A2642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5dbce2d-49dc-4afe-a5b0-d7fb7a90116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030f0af-99cb-42f1-88fc-acec73331192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50C31C1-2D28-48EA-91C2-4807016CE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